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7235" windowHeight="10035"/>
  </bookViews>
  <sheets>
    <sheet name="analiza" sheetId="1" r:id="rId1"/>
    <sheet name="osjetljivost" sheetId="2" r:id="rId2"/>
    <sheet name="SensIt Tornado 1" sheetId="8" r:id="rId3"/>
    <sheet name="SensIt Spider 1" sheetId="9" r:id="rId4"/>
    <sheet name="Sheet3" sheetId="3" r:id="rId5"/>
  </sheets>
  <definedNames>
    <definedName name="_xlnm.Print_Area" localSheetId="3">'SensIt Spider 1'!$A$1:$K$50</definedName>
    <definedName name="_xlnm.Print_Area" localSheetId="2">'SensIt Tornado 1'!$A$1:$I$39</definedName>
    <definedName name="SensItManyInOneOutRefEditBaseCase" localSheetId="1" hidden="1">osjetljivost!$F$3:$F$9</definedName>
    <definedName name="SensItManyInOneOutRefEditInputLabels" localSheetId="1" hidden="1">osjetljivost!$B$3:$B$9</definedName>
    <definedName name="SensItManyInOneOutRefEditInputValues" localSheetId="1" hidden="1">osjetljivost!$C$3:$C$9</definedName>
    <definedName name="SensItManyInOneOutRefEditOneExtreme" localSheetId="1" hidden="1">osjetljivost!$E$3:$E$9</definedName>
    <definedName name="SensItManyInOneOutRefEditOtherExtreme" localSheetId="1" hidden="1">osjetljivost!$G$3:$G$9</definedName>
    <definedName name="SensItManyInOneOutRefEditOutputLabel" localSheetId="1" hidden="1">osjetljivost!$B$10</definedName>
    <definedName name="SensItManyInOneOutRefEditOutputValue" localSheetId="1" hidden="1">osjetljivost!$C$10</definedName>
  </definedNames>
  <calcPr calcId="125725"/>
</workbook>
</file>

<file path=xl/calcChain.xml><?xml version="1.0" encoding="utf-8"?>
<calcChain xmlns="http://schemas.openxmlformats.org/spreadsheetml/2006/main">
  <c r="C6" i="1"/>
  <c r="C43" s="1"/>
  <c r="C45" s="1"/>
  <c r="C47" s="1"/>
  <c r="C62" s="1"/>
  <c r="C10"/>
  <c r="B10" i="2"/>
  <c r="C7" i="1"/>
  <c r="C50" s="1"/>
  <c r="C8"/>
  <c r="C5"/>
  <c r="C57" s="1"/>
  <c r="C63" s="1"/>
  <c r="G19"/>
  <c r="H19"/>
  <c r="E19"/>
  <c r="F19"/>
  <c r="D19"/>
  <c r="H17"/>
  <c r="E17"/>
  <c r="F17"/>
  <c r="G17"/>
  <c r="D17"/>
  <c r="G63"/>
  <c r="F63"/>
  <c r="E63"/>
  <c r="D63"/>
  <c r="C61"/>
  <c r="B63"/>
  <c r="B62"/>
  <c r="B61"/>
  <c r="H25"/>
  <c r="G25"/>
  <c r="F25"/>
  <c r="E25"/>
  <c r="H24"/>
  <c r="G24"/>
  <c r="F24"/>
  <c r="E24"/>
  <c r="D25"/>
  <c r="D24"/>
  <c r="E23"/>
  <c r="E42" s="1"/>
  <c r="F23"/>
  <c r="F42" s="1"/>
  <c r="G23"/>
  <c r="H23"/>
  <c r="H26" s="1"/>
  <c r="E44" l="1"/>
  <c r="F44"/>
  <c r="C65"/>
  <c r="C67" s="1"/>
  <c r="C12"/>
  <c r="D23"/>
  <c r="D42" s="1"/>
  <c r="D44" s="1"/>
  <c r="E45" s="1"/>
  <c r="E47" s="1"/>
  <c r="E62" s="1"/>
  <c r="F26"/>
  <c r="G26"/>
  <c r="G36" s="1"/>
  <c r="H36"/>
  <c r="G42"/>
  <c r="G44" s="1"/>
  <c r="E26"/>
  <c r="H42"/>
  <c r="H44" s="1"/>
  <c r="F45" l="1"/>
  <c r="F47" s="1"/>
  <c r="F62" s="1"/>
  <c r="G45"/>
  <c r="G47" s="1"/>
  <c r="G62" s="1"/>
  <c r="E28"/>
  <c r="E29" s="1"/>
  <c r="H28"/>
  <c r="H29" s="1"/>
  <c r="H31" s="1"/>
  <c r="H37" s="1"/>
  <c r="H38" s="1"/>
  <c r="H61" s="1"/>
  <c r="D28"/>
  <c r="G28"/>
  <c r="G29" s="1"/>
  <c r="G31" s="1"/>
  <c r="G37" s="1"/>
  <c r="G38" s="1"/>
  <c r="G61" s="1"/>
  <c r="G65" s="1"/>
  <c r="G67" s="1"/>
  <c r="F28"/>
  <c r="F29" s="1"/>
  <c r="D45"/>
  <c r="D47" s="1"/>
  <c r="D62" s="1"/>
  <c r="D26"/>
  <c r="D29" s="1"/>
  <c r="D31" s="1"/>
  <c r="D37" s="1"/>
  <c r="F36"/>
  <c r="E36"/>
  <c r="H46"/>
  <c r="H45"/>
  <c r="C51" l="1"/>
  <c r="C52" s="1"/>
  <c r="C53" s="1"/>
  <c r="C54" s="1"/>
  <c r="H57" s="1"/>
  <c r="H63" s="1"/>
  <c r="D36"/>
  <c r="D38" s="1"/>
  <c r="D61" s="1"/>
  <c r="D65" s="1"/>
  <c r="D67" s="1"/>
  <c r="D32"/>
  <c r="F31"/>
  <c r="F37" s="1"/>
  <c r="F38" s="1"/>
  <c r="F61" s="1"/>
  <c r="F65" s="1"/>
  <c r="F67" s="1"/>
  <c r="H47"/>
  <c r="H62" s="1"/>
  <c r="H32"/>
  <c r="E31"/>
  <c r="E37" s="1"/>
  <c r="E38" s="1"/>
  <c r="E61" s="1"/>
  <c r="E65" s="1"/>
  <c r="G32"/>
  <c r="H65" l="1"/>
  <c r="H67" s="1"/>
  <c r="F32"/>
  <c r="E67"/>
  <c r="E32"/>
  <c r="C70" l="1"/>
  <c r="C69"/>
  <c r="C10" i="2" s="1"/>
  <c r="C71" i="1"/>
</calcChain>
</file>

<file path=xl/sharedStrings.xml><?xml version="1.0" encoding="utf-8"?>
<sst xmlns="http://schemas.openxmlformats.org/spreadsheetml/2006/main" count="159" uniqueCount="80">
  <si>
    <t>Analiza isplativnosti projekta</t>
  </si>
  <si>
    <t>Ulazne varijable</t>
  </si>
  <si>
    <t>Nabava opreme</t>
  </si>
  <si>
    <t>Početni radni kapital</t>
  </si>
  <si>
    <t>Otpisna vrijednost (n. 5 god)</t>
  </si>
  <si>
    <t>Radni kapital (% prihoda)</t>
  </si>
  <si>
    <t>godina</t>
  </si>
  <si>
    <t>Trošak kapitala</t>
  </si>
  <si>
    <t>Porezna stopa</t>
  </si>
  <si>
    <t>Godišnja amortizacija</t>
  </si>
  <si>
    <t>Novčani tokovi iz redovnog poslovanja</t>
  </si>
  <si>
    <t>Godina</t>
  </si>
  <si>
    <t>Prodaja (komada)</t>
  </si>
  <si>
    <t>Cijena (komad)</t>
  </si>
  <si>
    <t>Varijabilni troškovi (komad)</t>
  </si>
  <si>
    <t>Fiksni troškovi</t>
  </si>
  <si>
    <t>Prihodi od prodaje</t>
  </si>
  <si>
    <t>Varijabilni troškovi</t>
  </si>
  <si>
    <t>EBITDA</t>
  </si>
  <si>
    <t>Amortizacija</t>
  </si>
  <si>
    <t>EBIT</t>
  </si>
  <si>
    <t>Porez</t>
  </si>
  <si>
    <t>Neto zarada</t>
  </si>
  <si>
    <t>Novčani tokovi iz redov. poslovanja</t>
  </si>
  <si>
    <t>Razdoblje amortizacije</t>
  </si>
  <si>
    <t>Neto radni kapital</t>
  </si>
  <si>
    <t>Prihodi</t>
  </si>
  <si>
    <t>Potreban radni kapital (po god.)</t>
  </si>
  <si>
    <t>Promjena u radnom kapitalu</t>
  </si>
  <si>
    <t>Likvidacija sredstava</t>
  </si>
  <si>
    <t>Novčani tokovi (radni kapital)</t>
  </si>
  <si>
    <t>Promjene u trajnoj imovini</t>
  </si>
  <si>
    <t>Prodajna vrijednost imovine</t>
  </si>
  <si>
    <t>Knjigovodstvena vrijednost (pri prodaji)</t>
  </si>
  <si>
    <t>Dobit/gubitak pri prodaji</t>
  </si>
  <si>
    <t>Novčani tok od prodaje</t>
  </si>
  <si>
    <t>slobodni novčani tokovi</t>
  </si>
  <si>
    <t>Slobodni novčani tokovi</t>
  </si>
  <si>
    <t>Sadašnja vrijednost FCF</t>
  </si>
  <si>
    <t>Neto sadašnja vrijednost projekta</t>
  </si>
  <si>
    <t>Interna stopa rentabilnosti</t>
  </si>
  <si>
    <t>Indeks profitabilnosti</t>
  </si>
  <si>
    <t>Faktor (prodaja kom)</t>
  </si>
  <si>
    <t>Prodaja (komada) uz promjenu</t>
  </si>
  <si>
    <t>Cijena (komad) uz promjenu</t>
  </si>
  <si>
    <t>Faktor (prodaja cijena)</t>
  </si>
  <si>
    <t>pesimist</t>
  </si>
  <si>
    <t>SensIt 1.44 Tryout Version, Only For Evaluation</t>
  </si>
  <si>
    <t>www.DecisionToolworks.com</t>
  </si>
  <si>
    <t>Many Inputs, One Output</t>
  </si>
  <si>
    <t>Single-Factor Sensitivity Analysis</t>
  </si>
  <si>
    <t xml:space="preserve">Date </t>
  </si>
  <si>
    <t xml:space="preserve">Time </t>
  </si>
  <si>
    <t xml:space="preserve">Workbook </t>
  </si>
  <si>
    <t xml:space="preserve">Output Cell </t>
  </si>
  <si>
    <t>Corresponding Input Value</t>
  </si>
  <si>
    <t>Output Value</t>
  </si>
  <si>
    <t>Percent</t>
  </si>
  <si>
    <t>Input Variable</t>
  </si>
  <si>
    <t>Base</t>
  </si>
  <si>
    <t>Swing</t>
  </si>
  <si>
    <t>Swing^2</t>
  </si>
  <si>
    <t>Low Output</t>
  </si>
  <si>
    <t>Base Case</t>
  </si>
  <si>
    <t>High Output</t>
  </si>
  <si>
    <t>Low</t>
  </si>
  <si>
    <t>High</t>
  </si>
  <si>
    <t>This Version Not Licensed For Commercial Or Academic Use</t>
  </si>
  <si>
    <t>Input Value as % of Base</t>
  </si>
  <si>
    <t>Low %</t>
  </si>
  <si>
    <t>Base %</t>
  </si>
  <si>
    <t>High %</t>
  </si>
  <si>
    <t>Input Value</t>
  </si>
  <si>
    <t>Percent of Base</t>
  </si>
  <si>
    <t>osjetljivost!$C$10</t>
  </si>
  <si>
    <t>optimist</t>
  </si>
  <si>
    <t>bazno</t>
  </si>
  <si>
    <t>12-stu-12</t>
  </si>
  <si>
    <t>analiza isplativnosti.xlsx</t>
  </si>
  <si>
    <t>analiza osjetljivosti</t>
  </si>
</sst>
</file>

<file path=xl/styles.xml><?xml version="1.0" encoding="utf-8"?>
<styleSheet xmlns="http://schemas.openxmlformats.org/spreadsheetml/2006/main">
  <numFmts count="4">
    <numFmt numFmtId="43" formatCode="_-* #,##0.00\ _k_n_-;\-* #,##0.00\ _k_n_-;_-* &quot;-&quot;??\ _k_n_-;_-@_-"/>
    <numFmt numFmtId="164" formatCode="#,##0.00_ ;\-#,##0.00\ "/>
    <numFmt numFmtId="165" formatCode="0.0%"/>
    <numFmt numFmtId="166" formatCode="#,##0_ ;\-#,##0\ 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9" fontId="0" fillId="0" borderId="0" xfId="0" applyNumberFormat="1"/>
    <xf numFmtId="0" fontId="0" fillId="0" borderId="0" xfId="0" applyBorder="1"/>
    <xf numFmtId="43" fontId="5" fillId="3" borderId="5" xfId="1" applyFont="1" applyFill="1" applyBorder="1"/>
    <xf numFmtId="43" fontId="5" fillId="3" borderId="0" xfId="1" applyFont="1" applyFill="1" applyBorder="1"/>
    <xf numFmtId="9" fontId="5" fillId="3" borderId="0" xfId="0" applyNumberFormat="1" applyFont="1" applyFill="1" applyBorder="1" applyAlignment="1">
      <alignment horizontal="center"/>
    </xf>
    <xf numFmtId="43" fontId="5" fillId="4" borderId="10" xfId="0" applyNumberFormat="1" applyFont="1" applyFill="1" applyBorder="1"/>
    <xf numFmtId="43" fontId="0" fillId="0" borderId="0" xfId="0" applyNumberFormat="1"/>
    <xf numFmtId="43" fontId="0" fillId="0" borderId="6" xfId="0" applyNumberFormat="1" applyBorder="1"/>
    <xf numFmtId="43" fontId="0" fillId="0" borderId="8" xfId="0" applyNumberFormat="1" applyBorder="1"/>
    <xf numFmtId="0" fontId="5" fillId="4" borderId="1" xfId="0" applyFont="1" applyFill="1" applyBorder="1"/>
    <xf numFmtId="0" fontId="0" fillId="4" borderId="2" xfId="0" applyFill="1" applyBorder="1"/>
    <xf numFmtId="43" fontId="0" fillId="4" borderId="2" xfId="0" applyNumberFormat="1" applyFill="1" applyBorder="1"/>
    <xf numFmtId="43" fontId="0" fillId="4" borderId="3" xfId="0" applyNumberFormat="1" applyFill="1" applyBorder="1"/>
    <xf numFmtId="0" fontId="5" fillId="4" borderId="9" xfId="0" applyFont="1" applyFill="1" applyBorder="1"/>
    <xf numFmtId="0" fontId="5" fillId="4" borderId="10" xfId="0" applyFont="1" applyFill="1" applyBorder="1"/>
    <xf numFmtId="43" fontId="5" fillId="4" borderId="11" xfId="0" applyNumberFormat="1" applyFont="1" applyFill="1" applyBorder="1"/>
    <xf numFmtId="0" fontId="0" fillId="5" borderId="9" xfId="0" applyFill="1" applyBorder="1"/>
    <xf numFmtId="43" fontId="5" fillId="5" borderId="10" xfId="1" applyFont="1" applyFill="1" applyBorder="1"/>
    <xf numFmtId="43" fontId="5" fillId="5" borderId="11" xfId="1" applyFont="1" applyFill="1" applyBorder="1"/>
    <xf numFmtId="0" fontId="3" fillId="0" borderId="12" xfId="0" applyFont="1" applyBorder="1"/>
    <xf numFmtId="0" fontId="3" fillId="0" borderId="14" xfId="0" applyFont="1" applyBorder="1"/>
    <xf numFmtId="0" fontId="3" fillId="0" borderId="16" xfId="0" applyFont="1" applyBorder="1"/>
    <xf numFmtId="9" fontId="2" fillId="6" borderId="17" xfId="0" applyNumberFormat="1" applyFont="1" applyFill="1" applyBorder="1" applyAlignment="1">
      <alignment horizontal="center"/>
    </xf>
    <xf numFmtId="43" fontId="6" fillId="6" borderId="15" xfId="0" applyNumberFormat="1" applyFont="1" applyFill="1" applyBorder="1" applyAlignment="1">
      <alignment horizontal="right"/>
    </xf>
    <xf numFmtId="164" fontId="2" fillId="6" borderId="13" xfId="0" applyNumberFormat="1" applyFont="1" applyFill="1" applyBorder="1" applyAlignment="1">
      <alignment horizontal="center"/>
    </xf>
    <xf numFmtId="0" fontId="5" fillId="7" borderId="4" xfId="0" applyFont="1" applyFill="1" applyBorder="1"/>
    <xf numFmtId="0" fontId="5" fillId="7" borderId="7" xfId="0" applyFont="1" applyFill="1" applyBorder="1"/>
    <xf numFmtId="0" fontId="5" fillId="7" borderId="9" xfId="0" applyFont="1" applyFill="1" applyBorder="1"/>
    <xf numFmtId="0" fontId="4" fillId="7" borderId="0" xfId="0" applyFont="1" applyFill="1"/>
    <xf numFmtId="0" fontId="5" fillId="7" borderId="5" xfId="0" applyFont="1" applyFill="1" applyBorder="1"/>
    <xf numFmtId="0" fontId="5" fillId="7" borderId="6" xfId="0" applyFont="1" applyFill="1" applyBorder="1"/>
    <xf numFmtId="0" fontId="5" fillId="7" borderId="0" xfId="0" applyFont="1" applyFill="1" applyBorder="1"/>
    <xf numFmtId="0" fontId="5" fillId="7" borderId="8" xfId="0" applyFont="1" applyFill="1" applyBorder="1"/>
    <xf numFmtId="0" fontId="5" fillId="7" borderId="10" xfId="0" applyFont="1" applyFill="1" applyBorder="1"/>
    <xf numFmtId="0" fontId="5" fillId="7" borderId="11" xfId="0" applyFont="1" applyFill="1" applyBorder="1"/>
    <xf numFmtId="0" fontId="5" fillId="7" borderId="1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3" fontId="5" fillId="7" borderId="0" xfId="0" applyNumberFormat="1" applyFont="1" applyFill="1" applyBorder="1"/>
    <xf numFmtId="3" fontId="5" fillId="7" borderId="8" xfId="0" applyNumberFormat="1" applyFont="1" applyFill="1" applyBorder="1"/>
    <xf numFmtId="43" fontId="5" fillId="7" borderId="0" xfId="1" applyFont="1" applyFill="1" applyBorder="1"/>
    <xf numFmtId="43" fontId="5" fillId="7" borderId="8" xfId="1" applyFont="1" applyFill="1" applyBorder="1"/>
    <xf numFmtId="0" fontId="0" fillId="7" borderId="0" xfId="0" applyFill="1" applyBorder="1"/>
    <xf numFmtId="0" fontId="0" fillId="7" borderId="10" xfId="0" applyFill="1" applyBorder="1"/>
    <xf numFmtId="43" fontId="5" fillId="7" borderId="10" xfId="1" applyFont="1" applyFill="1" applyBorder="1"/>
    <xf numFmtId="43" fontId="5" fillId="7" borderId="11" xfId="1" applyFont="1" applyFill="1" applyBorder="1"/>
    <xf numFmtId="0" fontId="0" fillId="7" borderId="5" xfId="0" applyFill="1" applyBorder="1"/>
    <xf numFmtId="43" fontId="0" fillId="7" borderId="5" xfId="0" applyNumberFormat="1" applyFill="1" applyBorder="1"/>
    <xf numFmtId="43" fontId="0" fillId="7" borderId="6" xfId="0" applyNumberFormat="1" applyFill="1" applyBorder="1"/>
    <xf numFmtId="0" fontId="0" fillId="7" borderId="7" xfId="0" applyFill="1" applyBorder="1"/>
    <xf numFmtId="0" fontId="0" fillId="7" borderId="8" xfId="0" applyFill="1" applyBorder="1"/>
    <xf numFmtId="43" fontId="0" fillId="7" borderId="10" xfId="0" applyNumberFormat="1" applyFill="1" applyBorder="1"/>
    <xf numFmtId="43" fontId="0" fillId="7" borderId="11" xfId="0" applyNumberFormat="1" applyFill="1" applyBorder="1"/>
    <xf numFmtId="43" fontId="0" fillId="7" borderId="0" xfId="0" applyNumberFormat="1" applyFill="1" applyBorder="1"/>
    <xf numFmtId="43" fontId="0" fillId="7" borderId="8" xfId="0" applyNumberFormat="1" applyFill="1" applyBorder="1"/>
    <xf numFmtId="0" fontId="0" fillId="7" borderId="9" xfId="0" applyFill="1" applyBorder="1"/>
    <xf numFmtId="0" fontId="5" fillId="7" borderId="0" xfId="0" applyFont="1" applyFill="1"/>
    <xf numFmtId="0" fontId="0" fillId="7" borderId="0" xfId="0" applyFill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165" fontId="0" fillId="0" borderId="0" xfId="0" applyNumberFormat="1"/>
    <xf numFmtId="43" fontId="5" fillId="3" borderId="0" xfId="1" applyNumberFormat="1" applyFont="1" applyFill="1" applyBorder="1"/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0" fillId="0" borderId="10" xfId="0" applyBorder="1" applyAlignment="1">
      <alignment horizontal="right"/>
    </xf>
    <xf numFmtId="0" fontId="5" fillId="7" borderId="18" xfId="0" applyFont="1" applyFill="1" applyBorder="1"/>
    <xf numFmtId="0" fontId="5" fillId="7" borderId="19" xfId="0" applyFont="1" applyFill="1" applyBorder="1"/>
    <xf numFmtId="43" fontId="5" fillId="3" borderId="6" xfId="1" applyNumberFormat="1" applyFont="1" applyFill="1" applyBorder="1"/>
    <xf numFmtId="43" fontId="5" fillId="3" borderId="8" xfId="1" applyNumberFormat="1" applyFont="1" applyFill="1" applyBorder="1"/>
    <xf numFmtId="9" fontId="5" fillId="3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9" fillId="0" borderId="0" xfId="0" applyFont="1" applyAlignment="1">
      <alignment horizontal="right"/>
    </xf>
    <xf numFmtId="165" fontId="5" fillId="3" borderId="0" xfId="1" applyNumberFormat="1" applyFont="1" applyFill="1" applyBorder="1"/>
    <xf numFmtId="165" fontId="5" fillId="3" borderId="6" xfId="1" applyNumberFormat="1" applyFont="1" applyFill="1" applyBorder="1"/>
    <xf numFmtId="165" fontId="5" fillId="3" borderId="8" xfId="1" applyNumberFormat="1" applyFont="1" applyFill="1" applyBorder="1"/>
    <xf numFmtId="165" fontId="5" fillId="3" borderId="0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5" fillId="6" borderId="0" xfId="0" applyFont="1" applyFill="1"/>
    <xf numFmtId="43" fontId="5" fillId="6" borderId="0" xfId="1" applyFont="1" applyFill="1"/>
    <xf numFmtId="43" fontId="5" fillId="4" borderId="2" xfId="0" applyNumberFormat="1" applyFont="1" applyFill="1" applyBorder="1"/>
    <xf numFmtId="43" fontId="5" fillId="4" borderId="3" xfId="0" applyNumberFormat="1" applyFont="1" applyFill="1" applyBorder="1"/>
    <xf numFmtId="9" fontId="5" fillId="3" borderId="0" xfId="1" applyNumberFormat="1" applyFont="1" applyFill="1" applyBorder="1" applyAlignment="1">
      <alignment horizontal="center"/>
    </xf>
    <xf numFmtId="166" fontId="5" fillId="3" borderId="0" xfId="1" applyNumberFormat="1" applyFont="1" applyFill="1" applyBorder="1" applyAlignment="1">
      <alignment horizontal="center"/>
    </xf>
    <xf numFmtId="43" fontId="5" fillId="7" borderId="5" xfId="0" applyNumberFormat="1" applyFont="1" applyFill="1" applyBorder="1"/>
    <xf numFmtId="43" fontId="5" fillId="7" borderId="6" xfId="0" applyNumberFormat="1" applyFont="1" applyFill="1" applyBorder="1"/>
    <xf numFmtId="43" fontId="5" fillId="7" borderId="0" xfId="0" applyNumberFormat="1" applyFont="1" applyFill="1" applyBorder="1"/>
    <xf numFmtId="43" fontId="5" fillId="7" borderId="8" xfId="0" applyNumberFormat="1" applyFont="1" applyFill="1" applyBorder="1"/>
    <xf numFmtId="43" fontId="5" fillId="7" borderId="11" xfId="0" applyNumberFormat="1" applyFont="1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11" xfId="0" applyFill="1" applyBorder="1"/>
    <xf numFmtId="43" fontId="0" fillId="7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 i="0"/>
            </a:pPr>
            <a:r>
              <a:rPr lang="hr-HR" sz="1000" b="0" i="0"/>
              <a:t>SensIt 1.44 Tryout Version, Only For Evaluation, www.DecisionToolworks.com</a:t>
            </a:r>
            <a:endParaRPr sz="1000" b="0" i="0"/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</c:spPr>
          <c:dLbls>
            <c:dLbl>
              <c:idx val="0"/>
              <c:tx>
                <c:strRef>
                  <c:f>'SensIt Tornado 1'!$B$11</c:f>
                  <c:strCache>
                    <c:ptCount val="1"/>
                    <c:pt idx="0">
                      <c:v> 0,80    </c:v>
                    </c:pt>
                  </c:strCache>
                </c:strRef>
              </c:tx>
              <c:showVal val="1"/>
            </c:dLbl>
            <c:dLbl>
              <c:idx val="1"/>
              <c:tx>
                <c:strRef>
                  <c:f>'SensIt Tornado 1'!$B$12</c:f>
                  <c:strCache>
                    <c:ptCount val="1"/>
                    <c:pt idx="0">
                      <c:v> 0,90    </c:v>
                    </c:pt>
                  </c:strCache>
                </c:strRef>
              </c:tx>
              <c:showVal val="1"/>
            </c:dLbl>
            <c:dLbl>
              <c:idx val="2"/>
              <c:tx>
                <c:strRef>
                  <c:f>'SensIt Tornado 1'!$B$13</c:f>
                  <c:strCache>
                    <c:ptCount val="1"/>
                    <c:pt idx="0">
                      <c:v>11%</c:v>
                    </c:pt>
                  </c:strCache>
                </c:strRef>
              </c:tx>
              <c:showVal val="1"/>
            </c:dLbl>
            <c:dLbl>
              <c:idx val="3"/>
              <c:tx>
                <c:strRef>
                  <c:f>'SensIt Tornado 1'!$B$14</c:f>
                  <c:strCache>
                    <c:ptCount val="1"/>
                    <c:pt idx="0">
                      <c:v> 340.000,00    </c:v>
                    </c:pt>
                  </c:strCache>
                </c:strRef>
              </c:tx>
              <c:showVal val="1"/>
            </c:dLbl>
            <c:dLbl>
              <c:idx val="4"/>
              <c:tx>
                <c:strRef>
                  <c:f>'SensIt Tornado 1'!$B$15</c:f>
                  <c:strCache>
                    <c:ptCount val="1"/>
                    <c:pt idx="0">
                      <c:v> 160.000,00    </c:v>
                    </c:pt>
                  </c:strCache>
                </c:strRef>
              </c:tx>
              <c:showVal val="1"/>
            </c:dLbl>
            <c:dLbl>
              <c:idx val="5"/>
              <c:tx>
                <c:strRef>
                  <c:f>'SensIt Tornado 1'!$B$16</c:f>
                  <c:strCache>
                    <c:ptCount val="1"/>
                    <c:pt idx="0">
                      <c:v> 80.000,00    </c:v>
                    </c:pt>
                  </c:strCache>
                </c:strRef>
              </c:tx>
              <c:showVal val="1"/>
            </c:dLbl>
            <c:dLbl>
              <c:idx val="6"/>
              <c:tx>
                <c:strRef>
                  <c:f>'SensIt Tornado 1'!$B$17</c:f>
                  <c:strCache>
                    <c:ptCount val="1"/>
                    <c:pt idx="0">
                      <c:v>9%</c:v>
                    </c:pt>
                  </c:strCache>
                </c:strRef>
              </c:tx>
              <c:showVal val="1"/>
            </c:dLbl>
            <c:txPr>
              <a:bodyPr/>
              <a:lstStyle/>
              <a:p>
                <a:pPr>
                  <a:defRPr sz="800" b="0" i="0"/>
                </a:pPr>
                <a:endParaRPr lang="sr-Latn-CS"/>
              </a:p>
            </c:txPr>
            <c:showVal val="1"/>
          </c:dLbls>
          <c:cat>
            <c:strRef>
              <c:f>'SensIt Tornado 1'!$A$11:$A$17</c:f>
              <c:strCache>
                <c:ptCount val="7"/>
                <c:pt idx="0">
                  <c:v>Faktor (prodaja kom)</c:v>
                </c:pt>
                <c:pt idx="1">
                  <c:v>Faktor (prodaja cijena)</c:v>
                </c:pt>
                <c:pt idx="2">
                  <c:v>Trošak kapitala</c:v>
                </c:pt>
                <c:pt idx="3">
                  <c:v>Nabava opreme</c:v>
                </c:pt>
                <c:pt idx="4">
                  <c:v>Otpisna vrijednost (n. 5 god)</c:v>
                </c:pt>
                <c:pt idx="5">
                  <c:v>Početni radni kapital</c:v>
                </c:pt>
                <c:pt idx="6">
                  <c:v>Radni kapital (% prihoda)</c:v>
                </c:pt>
              </c:strCache>
            </c:strRef>
          </c:cat>
          <c:val>
            <c:numRef>
              <c:f>'SensIt Tornado 1'!$E$11:$E$17</c:f>
              <c:numCache>
                <c:formatCode>_-* #,##0.00\ _k_n_-;\-* #,##0.00\ _k_n_-;_-* "-"??\ _k_n_-;_-@_-</c:formatCode>
                <c:ptCount val="7"/>
                <c:pt idx="0">
                  <c:v>284789.59460046794</c:v>
                </c:pt>
                <c:pt idx="1">
                  <c:v>363880.50369137689</c:v>
                </c:pt>
                <c:pt idx="2">
                  <c:v>405030.40910121973</c:v>
                </c:pt>
                <c:pt idx="3">
                  <c:v>425729.57013616781</c:v>
                </c:pt>
                <c:pt idx="4">
                  <c:v>433036.67161333968</c:v>
                </c:pt>
                <c:pt idx="5">
                  <c:v>442516.86732774065</c:v>
                </c:pt>
                <c:pt idx="6">
                  <c:v>442971.41278228618</c:v>
                </c:pt>
              </c:numCache>
            </c:numRef>
          </c:val>
        </c:ser>
        <c:ser>
          <c:idx val="1"/>
          <c:order val="1"/>
          <c:spPr>
            <a:solidFill>
              <a:srgbClr val="000000"/>
            </a:solidFill>
          </c:spPr>
          <c:dLbls>
            <c:dLbl>
              <c:idx val="0"/>
              <c:tx>
                <c:strRef>
                  <c:f>'SensIt Tornado 1'!$D$11</c:f>
                  <c:strCache>
                    <c:ptCount val="1"/>
                    <c:pt idx="0">
                      <c:v> 1,20    </c:v>
                    </c:pt>
                  </c:strCache>
                </c:strRef>
              </c:tx>
              <c:showVal val="1"/>
            </c:dLbl>
            <c:dLbl>
              <c:idx val="1"/>
              <c:tx>
                <c:strRef>
                  <c:f>'SensIt Tornado 1'!$D$12</c:f>
                  <c:strCache>
                    <c:ptCount val="1"/>
                    <c:pt idx="0">
                      <c:v> 1,10    </c:v>
                    </c:pt>
                  </c:strCache>
                </c:strRef>
              </c:tx>
              <c:showVal val="1"/>
            </c:dLbl>
            <c:dLbl>
              <c:idx val="2"/>
              <c:tx>
                <c:strRef>
                  <c:f>'SensIt Tornado 1'!$D$13</c:f>
                  <c:strCache>
                    <c:ptCount val="1"/>
                    <c:pt idx="0">
                      <c:v>9%</c:v>
                    </c:pt>
                  </c:strCache>
                </c:strRef>
              </c:tx>
              <c:showVal val="1"/>
            </c:dLbl>
            <c:dLbl>
              <c:idx val="3"/>
              <c:tx>
                <c:strRef>
                  <c:f>'SensIt Tornado 1'!$D$14</c:f>
                  <c:strCache>
                    <c:ptCount val="1"/>
                    <c:pt idx="0">
                      <c:v> 300.000,00    </c:v>
                    </c:pt>
                  </c:strCache>
                </c:strRef>
              </c:tx>
              <c:showVal val="1"/>
            </c:dLbl>
            <c:dLbl>
              <c:idx val="4"/>
              <c:tx>
                <c:strRef>
                  <c:f>'SensIt Tornado 1'!$D$15</c:f>
                  <c:strCache>
                    <c:ptCount val="1"/>
                    <c:pt idx="0">
                      <c:v> 200.000,00    </c:v>
                    </c:pt>
                  </c:strCache>
                </c:strRef>
              </c:tx>
              <c:showVal val="1"/>
            </c:dLbl>
            <c:dLbl>
              <c:idx val="5"/>
              <c:tx>
                <c:strRef>
                  <c:f>'SensIt Tornado 1'!$D$16</c:f>
                  <c:strCache>
                    <c:ptCount val="1"/>
                    <c:pt idx="0">
                      <c:v> 70.000,00    </c:v>
                    </c:pt>
                  </c:strCache>
                </c:strRef>
              </c:tx>
              <c:showVal val="1"/>
            </c:dLbl>
            <c:dLbl>
              <c:idx val="6"/>
              <c:tx>
                <c:strRef>
                  <c:f>'SensIt Tornado 1'!$D$17</c:f>
                  <c:strCache>
                    <c:ptCount val="1"/>
                    <c:pt idx="0">
                      <c:v>11%</c:v>
                    </c:pt>
                  </c:strCache>
                </c:strRef>
              </c:tx>
              <c:showVal val="1"/>
            </c:dLbl>
            <c:txPr>
              <a:bodyPr/>
              <a:lstStyle/>
              <a:p>
                <a:pPr>
                  <a:defRPr sz="800" b="0" i="0"/>
                </a:pPr>
                <a:endParaRPr lang="sr-Latn-CS"/>
              </a:p>
            </c:txPr>
            <c:showVal val="1"/>
          </c:dLbls>
          <c:val>
            <c:numRef>
              <c:f>'SensIt Tornado 1'!$G$11:$G$17</c:f>
              <c:numCache>
                <c:formatCode>_-* #,##0.00\ _k_n_-;\-* #,##0.00\ _k_n_-;_-* "-"??\ _k_n_-;_-@_-</c:formatCode>
                <c:ptCount val="7"/>
                <c:pt idx="0">
                  <c:v>601153.2309641043</c:v>
                </c:pt>
                <c:pt idx="1">
                  <c:v>522062.32187319535</c:v>
                </c:pt>
                <c:pt idx="2">
                  <c:v>481855.16814385308</c:v>
                </c:pt>
                <c:pt idx="3">
                  <c:v>460213.25542840437</c:v>
                </c:pt>
                <c:pt idx="4">
                  <c:v>452906.15395123255</c:v>
                </c:pt>
                <c:pt idx="5">
                  <c:v>443425.95823683159</c:v>
                </c:pt>
                <c:pt idx="6">
                  <c:v>442971.41278228618</c:v>
                </c:pt>
              </c:numCache>
            </c:numRef>
          </c:val>
        </c:ser>
        <c:gapWidth val="200"/>
        <c:overlap val="100"/>
        <c:axId val="125438592"/>
        <c:axId val="125493632"/>
      </c:barChart>
      <c:catAx>
        <c:axId val="125438592"/>
        <c:scaling>
          <c:orientation val="maxMin"/>
        </c:scaling>
        <c:axPos val="l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/>
            </a:pPr>
            <a:endParaRPr lang="sr-Latn-CS"/>
          </a:p>
        </c:txPr>
        <c:crossAx val="125493632"/>
        <c:crossesAt val="442971.41278228618"/>
        <c:lblAlgn val="ctr"/>
        <c:lblOffset val="100"/>
      </c:catAx>
      <c:valAx>
        <c:axId val="125493632"/>
        <c:scaling>
          <c:orientation val="minMax"/>
          <c:max val="700000"/>
          <c:min val="200000"/>
        </c:scaling>
        <c:axPos val="b"/>
        <c:title>
          <c:tx>
            <c:rich>
              <a:bodyPr/>
              <a:lstStyle/>
              <a:p>
                <a:pPr>
                  <a:defRPr sz="1000" b="0" i="0"/>
                </a:pPr>
                <a:r>
                  <a:rPr lang="hr-HR" sz="1000" b="0" i="0"/>
                  <a:t>Neto sadašnja vrijednost projekta</a:t>
                </a:r>
                <a:endParaRPr sz="1000" b="0" i="0"/>
              </a:p>
            </c:rich>
          </c:tx>
        </c:title>
        <c:numFmt formatCode="_-* #,##0.00\ _k_n_-;\-* #,##0.00\ _k_n_-;_-* &quot;-&quot;??\ _k_n_-;_-@_-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sr-Latn-CS"/>
          </a:p>
        </c:txPr>
        <c:crossAx val="125438592"/>
        <c:crosses val="max"/>
        <c:crossBetween val="between"/>
        <c:majorUnit val="50000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/>
              <a:t>SensIt 1.44 Tryout Version, Only For Evaluation, www.DecisionToolworks.com</a:t>
            </a:r>
            <a:endParaRPr/>
          </a:p>
        </c:rich>
      </c:tx>
    </c:title>
    <c:plotArea>
      <c:layout/>
      <c:scatterChart>
        <c:scatterStyle val="lineMarker"/>
        <c:ser>
          <c:idx val="0"/>
          <c:order val="0"/>
          <c:tx>
            <c:v>Faktor (prodaja kom)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xVal>
            <c:numRef>
              <c:f>'SensIt Spider 1'!$AH$3:$AH$7</c:f>
              <c:numCache>
                <c:formatCode>0.0%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</c:numCache>
            </c:numRef>
          </c:xVal>
          <c:yVal>
            <c:numRef>
              <c:f>'SensIt Spider 1'!$AI$3:$AI$7</c:f>
              <c:numCache>
                <c:formatCode>_-* #,##0.00\ _k_n_-;\-* #,##0.00\ _k_n_-;_-* "-"??\ _k_n_-;_-@_-</c:formatCode>
                <c:ptCount val="5"/>
                <c:pt idx="0">
                  <c:v>284789.59460046794</c:v>
                </c:pt>
                <c:pt idx="1">
                  <c:v>363880.503691377</c:v>
                </c:pt>
                <c:pt idx="2">
                  <c:v>442971.41278228618</c:v>
                </c:pt>
                <c:pt idx="3">
                  <c:v>522062.32187319512</c:v>
                </c:pt>
                <c:pt idx="4">
                  <c:v>601153.2309641043</c:v>
                </c:pt>
              </c:numCache>
            </c:numRef>
          </c:yVal>
        </c:ser>
        <c:ser>
          <c:idx val="1"/>
          <c:order val="1"/>
          <c:tx>
            <c:v>Faktor (prodaja cijena)</c:v>
          </c:tx>
          <c:dPt>
            <c:idx val="1"/>
            <c:marker>
              <c:symbol val="none"/>
            </c:marker>
          </c:dPt>
          <c:xVal>
            <c:numRef>
              <c:f>'SensIt Spider 1'!$AL$3:$AL$5</c:f>
              <c:numCache>
                <c:formatCode>0.0%</c:formatCode>
                <c:ptCount val="3"/>
                <c:pt idx="0">
                  <c:v>0.89999999999999991</c:v>
                </c:pt>
                <c:pt idx="1">
                  <c:v>1</c:v>
                </c:pt>
                <c:pt idx="2">
                  <c:v>1.1000000000000001</c:v>
                </c:pt>
              </c:numCache>
            </c:numRef>
          </c:xVal>
          <c:yVal>
            <c:numRef>
              <c:f>'SensIt Spider 1'!$AM$3:$AM$5</c:f>
              <c:numCache>
                <c:formatCode>_-* #,##0.00\ _k_n_-;\-* #,##0.00\ _k_n_-;_-* "-"??\ _k_n_-;_-@_-</c:formatCode>
                <c:ptCount val="3"/>
                <c:pt idx="0">
                  <c:v>363880.50369137689</c:v>
                </c:pt>
                <c:pt idx="1">
                  <c:v>442971.41278228618</c:v>
                </c:pt>
                <c:pt idx="2">
                  <c:v>522062.32187319535</c:v>
                </c:pt>
              </c:numCache>
            </c:numRef>
          </c:yVal>
        </c:ser>
        <c:ser>
          <c:idx val="2"/>
          <c:order val="2"/>
          <c:tx>
            <c:v>Trošak kapitala</c:v>
          </c:tx>
          <c:dPt>
            <c:idx val="1"/>
            <c:marker>
              <c:symbol val="none"/>
            </c:marker>
          </c:dPt>
          <c:xVal>
            <c:numRef>
              <c:f>'SensIt Spider 1'!$AD$3:$AD$5</c:f>
              <c:numCache>
                <c:formatCode>0.0%</c:formatCode>
                <c:ptCount val="3"/>
                <c:pt idx="0">
                  <c:v>0.89999999999999991</c:v>
                </c:pt>
                <c:pt idx="1">
                  <c:v>1</c:v>
                </c:pt>
                <c:pt idx="2">
                  <c:v>1.1000000000000001</c:v>
                </c:pt>
              </c:numCache>
            </c:numRef>
          </c:xVal>
          <c:yVal>
            <c:numRef>
              <c:f>'SensIt Spider 1'!$AE$3:$AE$5</c:f>
              <c:numCache>
                <c:formatCode>_-* #,##0.00\ _k_n_-;\-* #,##0.00\ _k_n_-;_-* "-"??\ _k_n_-;_-@_-</c:formatCode>
                <c:ptCount val="3"/>
                <c:pt idx="0">
                  <c:v>481855.16814385308</c:v>
                </c:pt>
                <c:pt idx="1">
                  <c:v>442971.41278228618</c:v>
                </c:pt>
                <c:pt idx="2">
                  <c:v>405030.40910121973</c:v>
                </c:pt>
              </c:numCache>
            </c:numRef>
          </c:yVal>
        </c:ser>
        <c:ser>
          <c:idx val="3"/>
          <c:order val="3"/>
          <c:tx>
            <c:v>Nabava opreme</c:v>
          </c:tx>
          <c:dPt>
            <c:idx val="1"/>
            <c:marker>
              <c:symbol val="none"/>
            </c:marker>
          </c:dPt>
          <c:xVal>
            <c:numRef>
              <c:f>'SensIt Spider 1'!$N$3:$N$5</c:f>
              <c:numCache>
                <c:formatCode>0.0%</c:formatCode>
                <c:ptCount val="3"/>
                <c:pt idx="0">
                  <c:v>0.9375</c:v>
                </c:pt>
                <c:pt idx="1">
                  <c:v>1</c:v>
                </c:pt>
                <c:pt idx="2">
                  <c:v>1.0625</c:v>
                </c:pt>
              </c:numCache>
            </c:numRef>
          </c:xVal>
          <c:yVal>
            <c:numRef>
              <c:f>'SensIt Spider 1'!$O$3:$O$5</c:f>
              <c:numCache>
                <c:formatCode>_-* #,##0.00\ _k_n_-;\-* #,##0.00\ _k_n_-;_-* "-"??\ _k_n_-;_-@_-</c:formatCode>
                <c:ptCount val="3"/>
                <c:pt idx="0">
                  <c:v>460213.25542840437</c:v>
                </c:pt>
                <c:pt idx="1">
                  <c:v>442971.41278228618</c:v>
                </c:pt>
                <c:pt idx="2">
                  <c:v>425729.57013616781</c:v>
                </c:pt>
              </c:numCache>
            </c:numRef>
          </c:yVal>
        </c:ser>
        <c:ser>
          <c:idx val="4"/>
          <c:order val="4"/>
          <c:tx>
            <c:v>Otpisna vrijednost (n. 5 god)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xVal>
            <c:numRef>
              <c:f>'SensIt Spider 1'!$V$3:$V$7</c:f>
              <c:numCache>
                <c:formatCode>0.0%</c:formatCode>
                <c:ptCount val="5"/>
                <c:pt idx="0">
                  <c:v>0.88888888888888884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1.1111111111111112</c:v>
                </c:pt>
              </c:numCache>
            </c:numRef>
          </c:xVal>
          <c:yVal>
            <c:numRef>
              <c:f>'SensIt Spider 1'!$W$3:$W$7</c:f>
              <c:numCache>
                <c:formatCode>_-* #,##0.00\ _k_n_-;\-* #,##0.00\ _k_n_-;_-* "-"??\ _k_n_-;_-@_-</c:formatCode>
                <c:ptCount val="5"/>
                <c:pt idx="0">
                  <c:v>433036.67161333968</c:v>
                </c:pt>
                <c:pt idx="1">
                  <c:v>434030.14573023433</c:v>
                </c:pt>
                <c:pt idx="2">
                  <c:v>442971.41278228618</c:v>
                </c:pt>
                <c:pt idx="3">
                  <c:v>451912.67983433791</c:v>
                </c:pt>
                <c:pt idx="4">
                  <c:v>452906.15395123255</c:v>
                </c:pt>
              </c:numCache>
            </c:numRef>
          </c:yVal>
        </c:ser>
        <c:ser>
          <c:idx val="5"/>
          <c:order val="5"/>
          <c:tx>
            <c:v>Početni radni kapital</c:v>
          </c:tx>
          <c:dPt>
            <c:idx val="1"/>
            <c:marker>
              <c:symbol val="none"/>
            </c:marker>
          </c:dPt>
          <c:xVal>
            <c:numRef>
              <c:f>'SensIt Spider 1'!$R$3:$R$5</c:f>
              <c:numCache>
                <c:formatCode>0.0%</c:formatCode>
                <c:ptCount val="3"/>
                <c:pt idx="0">
                  <c:v>0.93333333333333335</c:v>
                </c:pt>
                <c:pt idx="1">
                  <c:v>1</c:v>
                </c:pt>
                <c:pt idx="2">
                  <c:v>1.0666666666666667</c:v>
                </c:pt>
              </c:numCache>
            </c:numRef>
          </c:xVal>
          <c:yVal>
            <c:numRef>
              <c:f>'SensIt Spider 1'!$S$3:$S$5</c:f>
              <c:numCache>
                <c:formatCode>_-* #,##0.00\ _k_n_-;\-* #,##0.00\ _k_n_-;_-* "-"??\ _k_n_-;_-@_-</c:formatCode>
                <c:ptCount val="3"/>
                <c:pt idx="0">
                  <c:v>443425.95823683159</c:v>
                </c:pt>
                <c:pt idx="1">
                  <c:v>442971.41278228618</c:v>
                </c:pt>
                <c:pt idx="2">
                  <c:v>442516.86732774065</c:v>
                </c:pt>
              </c:numCache>
            </c:numRef>
          </c:yVal>
        </c:ser>
        <c:ser>
          <c:idx val="6"/>
          <c:order val="6"/>
          <c:tx>
            <c:v>Radni kapital (% prihoda)</c:v>
          </c:tx>
          <c:dPt>
            <c:idx val="1"/>
            <c:marker>
              <c:symbol val="none"/>
            </c:marker>
          </c:dPt>
          <c:xVal>
            <c:numRef>
              <c:f>'SensIt Spider 1'!$Z$3:$Z$5</c:f>
              <c:numCache>
                <c:formatCode>0.0%</c:formatCode>
                <c:ptCount val="3"/>
                <c:pt idx="0">
                  <c:v>0.89999999999999991</c:v>
                </c:pt>
                <c:pt idx="1">
                  <c:v>1</c:v>
                </c:pt>
                <c:pt idx="2">
                  <c:v>1.1000000000000001</c:v>
                </c:pt>
              </c:numCache>
            </c:numRef>
          </c:xVal>
          <c:yVal>
            <c:numRef>
              <c:f>'SensIt Spider 1'!$AA$3:$AA$5</c:f>
              <c:numCache>
                <c:formatCode>_-* #,##0.00\ _k_n_-;\-* #,##0.00\ _k_n_-;_-* "-"??\ _k_n_-;_-@_-</c:formatCode>
                <c:ptCount val="3"/>
                <c:pt idx="0">
                  <c:v>442971.41278228618</c:v>
                </c:pt>
                <c:pt idx="1">
                  <c:v>442971.41278228618</c:v>
                </c:pt>
                <c:pt idx="2">
                  <c:v>442971.41278228618</c:v>
                </c:pt>
              </c:numCache>
            </c:numRef>
          </c:yVal>
        </c:ser>
        <c:axId val="125658240"/>
        <c:axId val="125660160"/>
      </c:scatterChart>
      <c:valAx>
        <c:axId val="125658240"/>
        <c:scaling>
          <c:orientation val="minMax"/>
          <c:max val="1.2500000000000002"/>
          <c:min val="0.75000000000000011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hr-HR"/>
                  <a:t>Input Value as % of Base Case</a:t>
                </a:r>
                <a:endParaRPr/>
              </a:p>
            </c:rich>
          </c:tx>
        </c:title>
        <c:numFmt formatCode="0.0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crossAx val="125660160"/>
        <c:crossesAt val="200000"/>
        <c:crossBetween val="midCat"/>
        <c:majorUnit val="0.05"/>
      </c:valAx>
      <c:valAx>
        <c:axId val="125660160"/>
        <c:scaling>
          <c:orientation val="minMax"/>
          <c:max val="700000"/>
          <c:min val="200000"/>
        </c:scaling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hr-HR"/>
                  <a:t>Neto sadašnja vrijednost projekta</a:t>
                </a:r>
                <a:endParaRPr/>
              </a:p>
            </c:rich>
          </c:tx>
        </c:title>
        <c:numFmt formatCode="_-* #,##0.00\ _k_n_-;\-* #,##0.00\ _k_n_-;_-* &quot;-&quot;??\ _k_n_-;_-@_-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crossAx val="125658240"/>
        <c:crossesAt val="0.75000000000000011"/>
        <c:crossBetween val="midCat"/>
        <c:majorUnit val="50000"/>
      </c:valAx>
      <c:spPr>
        <a:noFill/>
        <a:ln w="25400">
          <a:noFill/>
        </a:ln>
      </c:spPr>
    </c:plotArea>
    <c:legend>
      <c:legendPos val="r"/>
    </c:legend>
    <c:plotVisOnly val="1"/>
  </c:chart>
  <c:txPr>
    <a:bodyPr/>
    <a:lstStyle/>
    <a:p>
      <a:pPr>
        <a:defRPr sz="800" b="0"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8</xdr:col>
      <xdr:colOff>514350</xdr:colOff>
      <xdr:row>37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38100</xdr:rowOff>
    </xdr:from>
    <xdr:to>
      <xdr:col>10</xdr:col>
      <xdr:colOff>914400</xdr:colOff>
      <xdr:row>48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zoomScale="120" zoomScaleNormal="120" workbookViewId="0"/>
  </sheetViews>
  <sheetFormatPr defaultRowHeight="15"/>
  <cols>
    <col min="1" max="1" width="3.5703125" style="29" customWidth="1"/>
    <col min="2" max="2" width="31.85546875" style="58" bestFit="1" customWidth="1"/>
    <col min="3" max="3" width="15.28515625" style="58" customWidth="1"/>
    <col min="4" max="4" width="16.42578125" style="58" bestFit="1" customWidth="1"/>
    <col min="5" max="8" width="16" style="58" bestFit="1" customWidth="1"/>
    <col min="9" max="16384" width="9.140625" style="58"/>
  </cols>
  <sheetData>
    <row r="1" spans="2:8" s="29" customFormat="1"/>
    <row r="2" spans="2:8">
      <c r="B2" s="101" t="s">
        <v>0</v>
      </c>
      <c r="C2" s="102"/>
      <c r="D2" s="102"/>
      <c r="E2" s="102"/>
      <c r="F2" s="102"/>
      <c r="G2" s="102"/>
      <c r="H2" s="103"/>
    </row>
    <row r="4" spans="2:8">
      <c r="B4" s="101" t="s">
        <v>1</v>
      </c>
      <c r="C4" s="102"/>
      <c r="D4" s="102"/>
      <c r="E4" s="102"/>
      <c r="F4" s="102"/>
      <c r="G4" s="102"/>
      <c r="H4" s="103"/>
    </row>
    <row r="5" spans="2:8">
      <c r="B5" s="26" t="s">
        <v>2</v>
      </c>
      <c r="C5" s="3">
        <f>osjetljivost!C3</f>
        <v>320000</v>
      </c>
      <c r="D5" s="30"/>
      <c r="E5" s="30"/>
      <c r="F5" s="30"/>
      <c r="G5" s="30"/>
      <c r="H5" s="31"/>
    </row>
    <row r="6" spans="2:8">
      <c r="B6" s="27" t="s">
        <v>3</v>
      </c>
      <c r="C6" s="4">
        <f>osjetljivost!C4</f>
        <v>75000</v>
      </c>
      <c r="D6" s="32"/>
      <c r="E6" s="32"/>
      <c r="F6" s="32"/>
      <c r="G6" s="32"/>
      <c r="H6" s="33"/>
    </row>
    <row r="7" spans="2:8">
      <c r="B7" s="27" t="s">
        <v>4</v>
      </c>
      <c r="C7" s="4">
        <f>osjetljivost!C5</f>
        <v>180000</v>
      </c>
      <c r="D7" s="32"/>
      <c r="E7" s="32"/>
      <c r="F7" s="32"/>
      <c r="G7" s="32"/>
      <c r="H7" s="33"/>
    </row>
    <row r="8" spans="2:8">
      <c r="B8" s="27" t="s">
        <v>5</v>
      </c>
      <c r="C8" s="5">
        <f>osjetljivost!C6</f>
        <v>0.1</v>
      </c>
      <c r="D8" s="32"/>
      <c r="E8" s="32"/>
      <c r="F8" s="32"/>
      <c r="G8" s="32"/>
      <c r="H8" s="33"/>
    </row>
    <row r="9" spans="2:8">
      <c r="B9" s="27" t="s">
        <v>24</v>
      </c>
      <c r="C9" s="85">
        <v>10</v>
      </c>
      <c r="D9" s="32" t="s">
        <v>6</v>
      </c>
      <c r="E9" s="32"/>
      <c r="F9" s="32"/>
      <c r="G9" s="32"/>
      <c r="H9" s="33"/>
    </row>
    <row r="10" spans="2:8">
      <c r="B10" s="27" t="s">
        <v>7</v>
      </c>
      <c r="C10" s="84">
        <f>osjetljivost!C7</f>
        <v>0.1</v>
      </c>
      <c r="D10" s="32"/>
      <c r="E10" s="32"/>
      <c r="F10" s="32"/>
      <c r="G10" s="32"/>
      <c r="H10" s="33"/>
    </row>
    <row r="11" spans="2:8">
      <c r="B11" s="27" t="s">
        <v>8</v>
      </c>
      <c r="C11" s="84">
        <v>0.2</v>
      </c>
      <c r="D11" s="32"/>
      <c r="E11" s="32"/>
      <c r="F11" s="32"/>
      <c r="G11" s="32"/>
      <c r="H11" s="33"/>
    </row>
    <row r="12" spans="2:8">
      <c r="B12" s="28" t="s">
        <v>9</v>
      </c>
      <c r="C12" s="6">
        <f>C5/10</f>
        <v>32000</v>
      </c>
      <c r="D12" s="34"/>
      <c r="E12" s="34"/>
      <c r="F12" s="34"/>
      <c r="G12" s="34"/>
      <c r="H12" s="35"/>
    </row>
    <row r="13" spans="2:8">
      <c r="B13" s="57"/>
      <c r="C13" s="57"/>
      <c r="D13" s="57"/>
      <c r="E13" s="57"/>
      <c r="F13" s="57"/>
      <c r="G13" s="57"/>
      <c r="H13" s="57"/>
    </row>
    <row r="14" spans="2:8">
      <c r="B14" s="98" t="s">
        <v>10</v>
      </c>
      <c r="C14" s="99"/>
      <c r="D14" s="99"/>
      <c r="E14" s="99"/>
      <c r="F14" s="99"/>
      <c r="G14" s="99"/>
      <c r="H14" s="100"/>
    </row>
    <row r="15" spans="2:8">
      <c r="B15" s="36" t="s">
        <v>11</v>
      </c>
      <c r="C15" s="37">
        <v>0</v>
      </c>
      <c r="D15" s="37">
        <v>1</v>
      </c>
      <c r="E15" s="37">
        <v>2</v>
      </c>
      <c r="F15" s="37">
        <v>3</v>
      </c>
      <c r="G15" s="37">
        <v>4</v>
      </c>
      <c r="H15" s="38">
        <v>5</v>
      </c>
    </row>
    <row r="16" spans="2:8" hidden="1">
      <c r="B16" s="27" t="s">
        <v>12</v>
      </c>
      <c r="C16" s="32"/>
      <c r="D16" s="39">
        <v>20000</v>
      </c>
      <c r="E16" s="39">
        <v>30000</v>
      </c>
      <c r="F16" s="39">
        <v>40000</v>
      </c>
      <c r="G16" s="39">
        <v>45000</v>
      </c>
      <c r="H16" s="40">
        <v>50000</v>
      </c>
    </row>
    <row r="17" spans="2:10">
      <c r="B17" s="27" t="s">
        <v>43</v>
      </c>
      <c r="C17" s="32"/>
      <c r="D17" s="39">
        <f>D16*osjetljivost!$C$8</f>
        <v>20000</v>
      </c>
      <c r="E17" s="39">
        <f>E16*osjetljivost!$C$8</f>
        <v>30000</v>
      </c>
      <c r="F17" s="39">
        <f>F16*osjetljivost!$C$8</f>
        <v>40000</v>
      </c>
      <c r="G17" s="39">
        <f>G16*osjetljivost!$C$8</f>
        <v>45000</v>
      </c>
      <c r="H17" s="39">
        <f>H16*osjetljivost!$C$8</f>
        <v>50000</v>
      </c>
    </row>
    <row r="18" spans="2:10" hidden="1">
      <c r="B18" s="27" t="s">
        <v>13</v>
      </c>
      <c r="C18" s="32"/>
      <c r="D18" s="32">
        <v>55</v>
      </c>
      <c r="E18" s="32">
        <v>57</v>
      </c>
      <c r="F18" s="32">
        <v>58</v>
      </c>
      <c r="G18" s="32">
        <v>59</v>
      </c>
      <c r="H18" s="33">
        <v>60</v>
      </c>
    </row>
    <row r="19" spans="2:10">
      <c r="B19" s="27" t="s">
        <v>44</v>
      </c>
      <c r="C19" s="32"/>
      <c r="D19" s="32">
        <f>D18*osjetljivost!$C$9</f>
        <v>55</v>
      </c>
      <c r="E19" s="32">
        <f>E18*osjetljivost!$C$9</f>
        <v>57</v>
      </c>
      <c r="F19" s="32">
        <f>F18*osjetljivost!$C$9</f>
        <v>58</v>
      </c>
      <c r="G19" s="32">
        <f>G18*osjetljivost!$C$9</f>
        <v>59</v>
      </c>
      <c r="H19" s="32">
        <f>H18*osjetljivost!$C$9</f>
        <v>60</v>
      </c>
    </row>
    <row r="20" spans="2:10">
      <c r="B20" s="27" t="s">
        <v>14</v>
      </c>
      <c r="C20" s="32"/>
      <c r="D20" s="32">
        <v>42</v>
      </c>
      <c r="E20" s="32">
        <v>45</v>
      </c>
      <c r="F20" s="32">
        <v>45</v>
      </c>
      <c r="G20" s="32">
        <v>46</v>
      </c>
      <c r="H20" s="33">
        <v>46</v>
      </c>
    </row>
    <row r="21" spans="2:10">
      <c r="B21" s="27" t="s">
        <v>15</v>
      </c>
      <c r="C21" s="32"/>
      <c r="D21" s="39">
        <v>220000</v>
      </c>
      <c r="E21" s="39">
        <v>220000</v>
      </c>
      <c r="F21" s="39">
        <v>250000</v>
      </c>
      <c r="G21" s="39">
        <v>250000</v>
      </c>
      <c r="H21" s="40">
        <v>250000</v>
      </c>
    </row>
    <row r="22" spans="2:10">
      <c r="B22" s="27"/>
      <c r="C22" s="32"/>
      <c r="D22" s="32"/>
      <c r="E22" s="32"/>
      <c r="F22" s="32"/>
      <c r="G22" s="32"/>
      <c r="H22" s="33"/>
    </row>
    <row r="23" spans="2:10">
      <c r="B23" s="27" t="s">
        <v>16</v>
      </c>
      <c r="C23" s="32"/>
      <c r="D23" s="41">
        <f>D17*D19</f>
        <v>1100000</v>
      </c>
      <c r="E23" s="41">
        <f t="shared" ref="E23:H23" si="0">E16*E18</f>
        <v>1710000</v>
      </c>
      <c r="F23" s="41">
        <f t="shared" si="0"/>
        <v>2320000</v>
      </c>
      <c r="G23" s="41">
        <f t="shared" si="0"/>
        <v>2655000</v>
      </c>
      <c r="H23" s="42">
        <f t="shared" si="0"/>
        <v>3000000</v>
      </c>
    </row>
    <row r="24" spans="2:10">
      <c r="B24" s="27" t="s">
        <v>15</v>
      </c>
      <c r="C24" s="43"/>
      <c r="D24" s="41">
        <f>D21</f>
        <v>220000</v>
      </c>
      <c r="E24" s="41">
        <f t="shared" ref="E24:H24" si="1">E21</f>
        <v>220000</v>
      </c>
      <c r="F24" s="41">
        <f t="shared" si="1"/>
        <v>250000</v>
      </c>
      <c r="G24" s="41">
        <f t="shared" si="1"/>
        <v>250000</v>
      </c>
      <c r="H24" s="42">
        <f t="shared" si="1"/>
        <v>250000</v>
      </c>
    </row>
    <row r="25" spans="2:10">
      <c r="B25" s="28" t="s">
        <v>17</v>
      </c>
      <c r="C25" s="44"/>
      <c r="D25" s="45">
        <f>D16*D20</f>
        <v>840000</v>
      </c>
      <c r="E25" s="45">
        <f t="shared" ref="E25:H25" si="2">E16*E20</f>
        <v>1350000</v>
      </c>
      <c r="F25" s="45">
        <f t="shared" si="2"/>
        <v>1800000</v>
      </c>
      <c r="G25" s="45">
        <f t="shared" si="2"/>
        <v>2070000</v>
      </c>
      <c r="H25" s="46">
        <f t="shared" si="2"/>
        <v>2300000</v>
      </c>
    </row>
    <row r="26" spans="2:10">
      <c r="B26" s="26" t="s">
        <v>18</v>
      </c>
      <c r="C26" s="47"/>
      <c r="D26" s="48">
        <f>D23-D24-D25</f>
        <v>40000</v>
      </c>
      <c r="E26" s="48">
        <f t="shared" ref="E26:H26" si="3">E23-E24-E25</f>
        <v>140000</v>
      </c>
      <c r="F26" s="48">
        <f t="shared" si="3"/>
        <v>270000</v>
      </c>
      <c r="G26" s="48">
        <f t="shared" si="3"/>
        <v>335000</v>
      </c>
      <c r="H26" s="49">
        <f t="shared" si="3"/>
        <v>450000</v>
      </c>
    </row>
    <row r="27" spans="2:10">
      <c r="B27" s="50"/>
      <c r="C27" s="43"/>
      <c r="D27" s="43"/>
      <c r="E27" s="43"/>
      <c r="F27" s="43"/>
      <c r="G27" s="43"/>
      <c r="H27" s="51"/>
    </row>
    <row r="28" spans="2:10">
      <c r="B28" s="28" t="s">
        <v>19</v>
      </c>
      <c r="C28" s="44"/>
      <c r="D28" s="52">
        <f>$C$12</f>
        <v>32000</v>
      </c>
      <c r="E28" s="52">
        <f t="shared" ref="E28:G28" si="4">$C$12</f>
        <v>32000</v>
      </c>
      <c r="F28" s="52">
        <f t="shared" si="4"/>
        <v>32000</v>
      </c>
      <c r="G28" s="52">
        <f t="shared" si="4"/>
        <v>32000</v>
      </c>
      <c r="H28" s="53">
        <f>$C$12</f>
        <v>32000</v>
      </c>
    </row>
    <row r="29" spans="2:10">
      <c r="B29" s="26" t="s">
        <v>20</v>
      </c>
      <c r="C29" s="47"/>
      <c r="D29" s="48">
        <f>D26-D28</f>
        <v>8000</v>
      </c>
      <c r="E29" s="48">
        <f t="shared" ref="E29:G29" si="5">E26-E28</f>
        <v>108000</v>
      </c>
      <c r="F29" s="48">
        <f t="shared" si="5"/>
        <v>238000</v>
      </c>
      <c r="G29" s="48">
        <f t="shared" si="5"/>
        <v>303000</v>
      </c>
      <c r="H29" s="49">
        <f>H26-H28</f>
        <v>418000</v>
      </c>
      <c r="I29" s="95"/>
      <c r="J29" s="95"/>
    </row>
    <row r="30" spans="2:10">
      <c r="B30" s="50"/>
      <c r="C30" s="43"/>
      <c r="D30" s="43"/>
      <c r="E30" s="43"/>
      <c r="F30" s="43"/>
      <c r="G30" s="43"/>
      <c r="H30" s="51"/>
    </row>
    <row r="31" spans="2:10">
      <c r="B31" s="28" t="s">
        <v>21</v>
      </c>
      <c r="C31" s="44"/>
      <c r="D31" s="52">
        <f>D29*$C$11</f>
        <v>1600</v>
      </c>
      <c r="E31" s="52">
        <f t="shared" ref="E31:G31" si="6">E29*$C$11</f>
        <v>21600</v>
      </c>
      <c r="F31" s="52">
        <f t="shared" si="6"/>
        <v>47600</v>
      </c>
      <c r="G31" s="52">
        <f t="shared" si="6"/>
        <v>60600</v>
      </c>
      <c r="H31" s="53">
        <f>H29*$C$11</f>
        <v>83600</v>
      </c>
    </row>
    <row r="32" spans="2:10">
      <c r="B32" s="26" t="s">
        <v>22</v>
      </c>
      <c r="C32" s="47"/>
      <c r="D32" s="48">
        <f>D29-D31</f>
        <v>6400</v>
      </c>
      <c r="E32" s="48">
        <f t="shared" ref="E32:F32" si="7">E29-E31</f>
        <v>86400</v>
      </c>
      <c r="F32" s="48">
        <f t="shared" si="7"/>
        <v>190400</v>
      </c>
      <c r="G32" s="48">
        <f>G29-G31</f>
        <v>242400</v>
      </c>
      <c r="H32" s="49">
        <f t="shared" ref="H32" si="8">H29-H31</f>
        <v>334400</v>
      </c>
    </row>
    <row r="33" spans="2:8">
      <c r="B33" s="50"/>
      <c r="C33" s="43"/>
      <c r="D33" s="43"/>
      <c r="E33" s="43"/>
      <c r="F33" s="43"/>
      <c r="G33" s="43"/>
      <c r="H33" s="51"/>
    </row>
    <row r="34" spans="2:8">
      <c r="B34" s="27" t="s">
        <v>10</v>
      </c>
      <c r="C34" s="43"/>
      <c r="D34" s="43"/>
      <c r="E34" s="43"/>
      <c r="F34" s="43"/>
      <c r="G34" s="43"/>
      <c r="H34" s="51"/>
    </row>
    <row r="35" spans="2:8">
      <c r="B35" s="50"/>
      <c r="C35" s="43"/>
      <c r="D35" s="43"/>
      <c r="E35" s="43"/>
      <c r="F35" s="43"/>
      <c r="G35" s="43"/>
      <c r="H35" s="51"/>
    </row>
    <row r="36" spans="2:8">
      <c r="B36" s="27" t="s">
        <v>18</v>
      </c>
      <c r="C36" s="43"/>
      <c r="D36" s="54">
        <f>D26</f>
        <v>40000</v>
      </c>
      <c r="E36" s="54">
        <f t="shared" ref="E36:H36" si="9">E26</f>
        <v>140000</v>
      </c>
      <c r="F36" s="54">
        <f t="shared" si="9"/>
        <v>270000</v>
      </c>
      <c r="G36" s="54">
        <f>G26</f>
        <v>335000</v>
      </c>
      <c r="H36" s="55">
        <f t="shared" si="9"/>
        <v>450000</v>
      </c>
    </row>
    <row r="37" spans="2:8">
      <c r="B37" s="56" t="s">
        <v>21</v>
      </c>
      <c r="C37" s="44"/>
      <c r="D37" s="52">
        <f>D31</f>
        <v>1600</v>
      </c>
      <c r="E37" s="52">
        <f t="shared" ref="E37:H37" si="10">E31</f>
        <v>21600</v>
      </c>
      <c r="F37" s="52">
        <f t="shared" si="10"/>
        <v>47600</v>
      </c>
      <c r="G37" s="52">
        <f>G31</f>
        <v>60600</v>
      </c>
      <c r="H37" s="53">
        <f t="shared" si="10"/>
        <v>83600</v>
      </c>
    </row>
    <row r="38" spans="2:8">
      <c r="B38" s="10" t="s">
        <v>23</v>
      </c>
      <c r="C38" s="11"/>
      <c r="D38" s="12">
        <f>D36-D37</f>
        <v>38400</v>
      </c>
      <c r="E38" s="12">
        <f t="shared" ref="E38:G38" si="11">E36-E37</f>
        <v>118400</v>
      </c>
      <c r="F38" s="12">
        <f t="shared" si="11"/>
        <v>222400</v>
      </c>
      <c r="G38" s="12">
        <f t="shared" si="11"/>
        <v>274400</v>
      </c>
      <c r="H38" s="13">
        <f>H36-H37</f>
        <v>366400</v>
      </c>
    </row>
    <row r="39" spans="2:8">
      <c r="B39"/>
      <c r="C39"/>
      <c r="D39"/>
      <c r="E39"/>
      <c r="F39"/>
      <c r="G39"/>
      <c r="H39"/>
    </row>
    <row r="40" spans="2:8">
      <c r="B40" s="98" t="s">
        <v>25</v>
      </c>
      <c r="C40" s="99"/>
      <c r="D40" s="99"/>
      <c r="E40" s="99"/>
      <c r="F40" s="99"/>
      <c r="G40" s="99"/>
      <c r="H40" s="100"/>
    </row>
    <row r="41" spans="2:8">
      <c r="B41" s="36" t="s">
        <v>11</v>
      </c>
      <c r="C41" s="37">
        <v>0</v>
      </c>
      <c r="D41" s="37">
        <v>1</v>
      </c>
      <c r="E41" s="37">
        <v>2</v>
      </c>
      <c r="F41" s="37">
        <v>3</v>
      </c>
      <c r="G41" s="37">
        <v>4</v>
      </c>
      <c r="H41" s="38">
        <v>5</v>
      </c>
    </row>
    <row r="42" spans="2:8">
      <c r="B42" s="26" t="s">
        <v>26</v>
      </c>
      <c r="C42" s="30"/>
      <c r="D42" s="86">
        <f>D23</f>
        <v>1100000</v>
      </c>
      <c r="E42" s="86">
        <f t="shared" ref="E42:G42" si="12">E23</f>
        <v>1710000</v>
      </c>
      <c r="F42" s="86">
        <f t="shared" si="12"/>
        <v>2320000</v>
      </c>
      <c r="G42" s="86">
        <f t="shared" si="12"/>
        <v>2655000</v>
      </c>
      <c r="H42" s="87">
        <f>H23</f>
        <v>3000000</v>
      </c>
    </row>
    <row r="43" spans="2:8">
      <c r="B43" s="27" t="s">
        <v>3</v>
      </c>
      <c r="C43" s="88">
        <f>C6</f>
        <v>75000</v>
      </c>
      <c r="D43" s="32"/>
      <c r="E43" s="32"/>
      <c r="F43" s="32"/>
      <c r="G43" s="32"/>
      <c r="H43" s="33"/>
    </row>
    <row r="44" spans="2:8">
      <c r="B44" s="27" t="s">
        <v>27</v>
      </c>
      <c r="C44" s="32"/>
      <c r="D44" s="88">
        <f>D42*$C$10</f>
        <v>110000</v>
      </c>
      <c r="E44" s="88">
        <f t="shared" ref="E44:G44" si="13">E42*$C$10</f>
        <v>171000</v>
      </c>
      <c r="F44" s="88">
        <f t="shared" si="13"/>
        <v>232000</v>
      </c>
      <c r="G44" s="88">
        <f t="shared" si="13"/>
        <v>265500</v>
      </c>
      <c r="H44" s="89">
        <f>H42*$C$10</f>
        <v>300000</v>
      </c>
    </row>
    <row r="45" spans="2:8">
      <c r="B45" s="27" t="s">
        <v>28</v>
      </c>
      <c r="C45" s="88">
        <f>C43</f>
        <v>75000</v>
      </c>
      <c r="D45" s="88">
        <f>D44-C45</f>
        <v>35000</v>
      </c>
      <c r="E45" s="88">
        <f>E44-D44</f>
        <v>61000</v>
      </c>
      <c r="F45" s="88">
        <f>F44-E44</f>
        <v>61000</v>
      </c>
      <c r="G45" s="88">
        <f t="shared" ref="G45" si="14">G44-F44</f>
        <v>33500</v>
      </c>
      <c r="H45" s="89">
        <f>H44-G44</f>
        <v>34500</v>
      </c>
    </row>
    <row r="46" spans="2:8">
      <c r="B46" s="28" t="s">
        <v>29</v>
      </c>
      <c r="C46" s="34"/>
      <c r="D46" s="34"/>
      <c r="E46" s="34"/>
      <c r="F46" s="34"/>
      <c r="G46" s="34"/>
      <c r="H46" s="90">
        <f>-H44</f>
        <v>-300000</v>
      </c>
    </row>
    <row r="47" spans="2:8">
      <c r="B47" s="10" t="s">
        <v>30</v>
      </c>
      <c r="C47" s="82">
        <f t="shared" ref="C47:H47" si="15">C45+C46</f>
        <v>75000</v>
      </c>
      <c r="D47" s="82">
        <f t="shared" si="15"/>
        <v>35000</v>
      </c>
      <c r="E47" s="82">
        <f t="shared" si="15"/>
        <v>61000</v>
      </c>
      <c r="F47" s="82">
        <f t="shared" si="15"/>
        <v>61000</v>
      </c>
      <c r="G47" s="82">
        <f t="shared" si="15"/>
        <v>33500</v>
      </c>
      <c r="H47" s="83">
        <f t="shared" si="15"/>
        <v>-265500</v>
      </c>
    </row>
    <row r="48" spans="2:8">
      <c r="B48"/>
      <c r="C48"/>
      <c r="D48"/>
      <c r="E48"/>
      <c r="F48"/>
      <c r="G48"/>
      <c r="H48"/>
    </row>
    <row r="49" spans="2:8">
      <c r="B49" s="98" t="s">
        <v>31</v>
      </c>
      <c r="C49" s="99"/>
      <c r="D49" s="99"/>
      <c r="E49" s="99"/>
      <c r="F49" s="99"/>
      <c r="G49" s="99"/>
      <c r="H49" s="100"/>
    </row>
    <row r="50" spans="2:8">
      <c r="B50" s="27" t="s">
        <v>32</v>
      </c>
      <c r="C50" s="88">
        <f>C7</f>
        <v>180000</v>
      </c>
      <c r="D50" s="32"/>
      <c r="E50" s="32"/>
      <c r="F50" s="32"/>
      <c r="G50" s="32"/>
      <c r="H50" s="33"/>
    </row>
    <row r="51" spans="2:8">
      <c r="B51" s="27" t="s">
        <v>33</v>
      </c>
      <c r="C51" s="88">
        <f>C5-SUM(D28:H28)</f>
        <v>160000</v>
      </c>
      <c r="D51" s="32"/>
      <c r="E51" s="32"/>
      <c r="F51" s="32"/>
      <c r="G51" s="32"/>
      <c r="H51" s="33"/>
    </row>
    <row r="52" spans="2:8">
      <c r="B52" s="27" t="s">
        <v>34</v>
      </c>
      <c r="C52" s="88">
        <f>C50-C51</f>
        <v>20000</v>
      </c>
      <c r="D52" s="32"/>
      <c r="E52" s="32"/>
      <c r="F52" s="32"/>
      <c r="G52" s="32"/>
      <c r="H52" s="33"/>
    </row>
    <row r="53" spans="2:8">
      <c r="B53" s="27" t="s">
        <v>21</v>
      </c>
      <c r="C53" s="88">
        <f>C52*$C$11</f>
        <v>4000</v>
      </c>
      <c r="D53" s="32"/>
      <c r="E53" s="32"/>
      <c r="F53" s="32"/>
      <c r="G53" s="32"/>
      <c r="H53" s="33"/>
    </row>
    <row r="54" spans="2:8">
      <c r="B54" s="27" t="s">
        <v>35</v>
      </c>
      <c r="C54" s="88">
        <f>-(C50-C53)</f>
        <v>-176000</v>
      </c>
      <c r="D54" s="32"/>
      <c r="E54" s="32"/>
      <c r="F54" s="32"/>
      <c r="G54" s="32"/>
      <c r="H54" s="33"/>
    </row>
    <row r="55" spans="2:8">
      <c r="B55" s="27"/>
      <c r="C55" s="32"/>
      <c r="D55" s="32"/>
      <c r="E55" s="32"/>
      <c r="F55" s="32"/>
      <c r="G55" s="32"/>
      <c r="H55" s="33"/>
    </row>
    <row r="56" spans="2:8">
      <c r="B56" s="28" t="s">
        <v>11</v>
      </c>
      <c r="C56" s="34">
        <v>0</v>
      </c>
      <c r="D56" s="34">
        <v>1</v>
      </c>
      <c r="E56" s="34">
        <v>2</v>
      </c>
      <c r="F56" s="34">
        <v>3</v>
      </c>
      <c r="G56" s="34">
        <v>4</v>
      </c>
      <c r="H56" s="35">
        <v>5</v>
      </c>
    </row>
    <row r="57" spans="2:8">
      <c r="B57" s="14" t="s">
        <v>31</v>
      </c>
      <c r="C57" s="6">
        <f>C5</f>
        <v>320000</v>
      </c>
      <c r="D57" s="15">
        <v>0</v>
      </c>
      <c r="E57" s="15">
        <v>0</v>
      </c>
      <c r="F57" s="15">
        <v>0</v>
      </c>
      <c r="G57" s="15">
        <v>0</v>
      </c>
      <c r="H57" s="16">
        <f>C54</f>
        <v>-176000</v>
      </c>
    </row>
    <row r="58" spans="2:8">
      <c r="B58"/>
      <c r="C58"/>
      <c r="D58"/>
      <c r="E58"/>
      <c r="F58"/>
      <c r="G58"/>
      <c r="H58"/>
    </row>
    <row r="59" spans="2:8">
      <c r="B59" s="98" t="s">
        <v>36</v>
      </c>
      <c r="C59" s="99"/>
      <c r="D59" s="99"/>
      <c r="E59" s="99"/>
      <c r="F59" s="99"/>
      <c r="G59" s="99"/>
      <c r="H59" s="100"/>
    </row>
    <row r="60" spans="2:8">
      <c r="B60" s="91" t="s">
        <v>11</v>
      </c>
      <c r="C60" s="92">
        <v>0</v>
      </c>
      <c r="D60" s="92">
        <v>1</v>
      </c>
      <c r="E60" s="92">
        <v>2</v>
      </c>
      <c r="F60" s="92">
        <v>3</v>
      </c>
      <c r="G60" s="92">
        <v>4</v>
      </c>
      <c r="H60" s="93">
        <v>5</v>
      </c>
    </row>
    <row r="61" spans="2:8">
      <c r="B61" s="27" t="str">
        <f>B38</f>
        <v>Novčani tokovi iz redov. poslovanja</v>
      </c>
      <c r="C61" s="41">
        <f t="shared" ref="C61:H61" si="16">C38</f>
        <v>0</v>
      </c>
      <c r="D61" s="41">
        <f t="shared" si="16"/>
        <v>38400</v>
      </c>
      <c r="E61" s="41">
        <f t="shared" si="16"/>
        <v>118400</v>
      </c>
      <c r="F61" s="41">
        <f t="shared" si="16"/>
        <v>222400</v>
      </c>
      <c r="G61" s="41">
        <f t="shared" si="16"/>
        <v>274400</v>
      </c>
      <c r="H61" s="42">
        <f t="shared" si="16"/>
        <v>366400</v>
      </c>
    </row>
    <row r="62" spans="2:8">
      <c r="B62" s="27" t="str">
        <f>B47</f>
        <v>Novčani tokovi (radni kapital)</v>
      </c>
      <c r="C62" s="41">
        <f t="shared" ref="C62:H62" si="17">C47</f>
        <v>75000</v>
      </c>
      <c r="D62" s="41">
        <f t="shared" si="17"/>
        <v>35000</v>
      </c>
      <c r="E62" s="41">
        <f t="shared" si="17"/>
        <v>61000</v>
      </c>
      <c r="F62" s="41">
        <f t="shared" si="17"/>
        <v>61000</v>
      </c>
      <c r="G62" s="41">
        <f t="shared" si="17"/>
        <v>33500</v>
      </c>
      <c r="H62" s="42">
        <f t="shared" si="17"/>
        <v>-265500</v>
      </c>
    </row>
    <row r="63" spans="2:8">
      <c r="B63" s="27" t="str">
        <f>B57</f>
        <v>Promjene u trajnoj imovini</v>
      </c>
      <c r="C63" s="41">
        <f t="shared" ref="C63:H63" si="18">C57</f>
        <v>320000</v>
      </c>
      <c r="D63" s="41">
        <f t="shared" si="18"/>
        <v>0</v>
      </c>
      <c r="E63" s="41">
        <f t="shared" si="18"/>
        <v>0</v>
      </c>
      <c r="F63" s="41">
        <f t="shared" si="18"/>
        <v>0</v>
      </c>
      <c r="G63" s="41">
        <f t="shared" si="18"/>
        <v>0</v>
      </c>
      <c r="H63" s="42">
        <f t="shared" si="18"/>
        <v>-176000</v>
      </c>
    </row>
    <row r="64" spans="2:8">
      <c r="B64" s="50"/>
      <c r="C64" s="43"/>
      <c r="D64" s="43"/>
      <c r="E64" s="43"/>
      <c r="F64" s="43"/>
      <c r="G64" s="43"/>
      <c r="H64" s="51"/>
    </row>
    <row r="65" spans="2:8">
      <c r="B65" s="27" t="s">
        <v>37</v>
      </c>
      <c r="C65" s="41">
        <f>C61-C62-C63</f>
        <v>-395000</v>
      </c>
      <c r="D65" s="41">
        <f t="shared" ref="D65:G65" si="19">D61-D62-D63</f>
        <v>3400</v>
      </c>
      <c r="E65" s="41">
        <f t="shared" si="19"/>
        <v>57400</v>
      </c>
      <c r="F65" s="41">
        <f t="shared" si="19"/>
        <v>161400</v>
      </c>
      <c r="G65" s="41">
        <f t="shared" si="19"/>
        <v>240900</v>
      </c>
      <c r="H65" s="42">
        <f>H61-H62-H63</f>
        <v>807900</v>
      </c>
    </row>
    <row r="66" spans="2:8">
      <c r="B66" s="56"/>
      <c r="C66" s="44"/>
      <c r="D66" s="44"/>
      <c r="E66" s="44"/>
      <c r="F66" s="44"/>
      <c r="G66" s="44"/>
      <c r="H66" s="94"/>
    </row>
    <row r="67" spans="2:8">
      <c r="B67" s="17" t="s">
        <v>38</v>
      </c>
      <c r="C67" s="18">
        <f>C65/(1+$C$10)^C60</f>
        <v>-395000</v>
      </c>
      <c r="D67" s="18">
        <f t="shared" ref="D67:H67" si="20">D65/(1+$C$10)^D60</f>
        <v>3090.9090909090905</v>
      </c>
      <c r="E67" s="18">
        <f t="shared" si="20"/>
        <v>47438.016528925611</v>
      </c>
      <c r="F67" s="18">
        <f t="shared" si="20"/>
        <v>121262.20886551461</v>
      </c>
      <c r="G67" s="18">
        <f>G65/(1+$C$10)^G60</f>
        <v>164537.94139744548</v>
      </c>
      <c r="H67" s="19">
        <f t="shared" si="20"/>
        <v>501642.33689949132</v>
      </c>
    </row>
    <row r="68" spans="2:8" ht="15.75" thickBot="1"/>
    <row r="69" spans="2:8">
      <c r="B69" s="21" t="s">
        <v>39</v>
      </c>
      <c r="C69" s="24">
        <f>SUM(C67:H67)</f>
        <v>442971.41278228618</v>
      </c>
    </row>
    <row r="70" spans="2:8">
      <c r="B70" s="22" t="s">
        <v>40</v>
      </c>
      <c r="C70" s="23">
        <f>IRR(C65:H65)</f>
        <v>0.31321832186013487</v>
      </c>
    </row>
    <row r="71" spans="2:8" ht="15.75" thickBot="1">
      <c r="B71" s="20" t="s">
        <v>41</v>
      </c>
      <c r="C71" s="25">
        <f>-SUM(D67:H67)/C67</f>
        <v>2.1214466146386988</v>
      </c>
    </row>
  </sheetData>
  <mergeCells count="6">
    <mergeCell ref="B59:H59"/>
    <mergeCell ref="B2:H2"/>
    <mergeCell ref="B4:H4"/>
    <mergeCell ref="B14:H14"/>
    <mergeCell ref="B40:H40"/>
    <mergeCell ref="B49:H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0"/>
  <sheetViews>
    <sheetView zoomScale="130" zoomScaleNormal="130" workbookViewId="0"/>
  </sheetViews>
  <sheetFormatPr defaultRowHeight="15"/>
  <cols>
    <col min="1" max="1" width="7.85546875" style="96" customWidth="1"/>
    <col min="2" max="2" width="28" style="96" bestFit="1" customWidth="1"/>
    <col min="3" max="3" width="14.7109375" style="96" bestFit="1" customWidth="1"/>
    <col min="4" max="4" width="9.140625" style="96"/>
    <col min="5" max="6" width="13.42578125" style="96" bestFit="1" customWidth="1"/>
    <col min="7" max="7" width="14.85546875" style="96" bestFit="1" customWidth="1"/>
    <col min="8" max="16384" width="9.140625" style="96"/>
  </cols>
  <sheetData>
    <row r="1" spans="2:7">
      <c r="B1" s="104" t="s">
        <v>79</v>
      </c>
      <c r="C1" s="104"/>
      <c r="D1" s="104"/>
      <c r="E1" s="104"/>
      <c r="F1" s="104"/>
      <c r="G1" s="104"/>
    </row>
    <row r="2" spans="2:7">
      <c r="E2" s="97" t="s">
        <v>75</v>
      </c>
      <c r="F2" s="97" t="s">
        <v>76</v>
      </c>
      <c r="G2" s="97" t="s">
        <v>46</v>
      </c>
    </row>
    <row r="3" spans="2:7">
      <c r="B3" s="26" t="s">
        <v>2</v>
      </c>
      <c r="C3" s="3">
        <v>320000</v>
      </c>
      <c r="E3" s="3">
        <v>300000</v>
      </c>
      <c r="F3" s="3">
        <v>320000</v>
      </c>
      <c r="G3" s="3">
        <v>340000</v>
      </c>
    </row>
    <row r="4" spans="2:7">
      <c r="B4" s="27" t="s">
        <v>3</v>
      </c>
      <c r="C4" s="4">
        <v>75000</v>
      </c>
      <c r="E4" s="4">
        <v>70000</v>
      </c>
      <c r="F4" s="4">
        <v>75000</v>
      </c>
      <c r="G4" s="4">
        <v>80000</v>
      </c>
    </row>
    <row r="5" spans="2:7">
      <c r="B5" s="27" t="s">
        <v>4</v>
      </c>
      <c r="C5" s="4">
        <v>180000</v>
      </c>
      <c r="E5" s="4">
        <v>200000</v>
      </c>
      <c r="F5" s="4">
        <v>180000</v>
      </c>
      <c r="G5" s="4">
        <v>160000</v>
      </c>
    </row>
    <row r="6" spans="2:7">
      <c r="B6" s="27" t="s">
        <v>5</v>
      </c>
      <c r="C6" s="5">
        <v>0.1</v>
      </c>
      <c r="E6" s="5">
        <v>0.09</v>
      </c>
      <c r="F6" s="5">
        <v>0.1</v>
      </c>
      <c r="G6" s="5">
        <v>0.11000000000000001</v>
      </c>
    </row>
    <row r="7" spans="2:7">
      <c r="B7" s="27" t="s">
        <v>7</v>
      </c>
      <c r="C7" s="5">
        <v>0.1</v>
      </c>
      <c r="E7" s="5">
        <v>0.09</v>
      </c>
      <c r="F7" s="5">
        <v>0.1</v>
      </c>
      <c r="G7" s="5">
        <v>0.11000000000000001</v>
      </c>
    </row>
    <row r="8" spans="2:7">
      <c r="B8" s="27" t="s">
        <v>42</v>
      </c>
      <c r="C8" s="4">
        <v>1</v>
      </c>
      <c r="E8" s="4">
        <v>1.2</v>
      </c>
      <c r="F8" s="4">
        <v>1</v>
      </c>
      <c r="G8" s="4">
        <v>0.8</v>
      </c>
    </row>
    <row r="9" spans="2:7">
      <c r="B9" s="27" t="s">
        <v>45</v>
      </c>
      <c r="C9" s="4">
        <v>1</v>
      </c>
      <c r="E9" s="4">
        <v>1.1000000000000001</v>
      </c>
      <c r="F9" s="4">
        <v>1</v>
      </c>
      <c r="G9" s="4">
        <v>0.89999999999999991</v>
      </c>
    </row>
    <row r="10" spans="2:7">
      <c r="B10" s="80" t="str">
        <f>analiza!B69</f>
        <v>Neto sadašnja vrijednost projekta</v>
      </c>
      <c r="C10" s="81">
        <f>analiza!C69</f>
        <v>442971.41278228618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workbookViewId="0"/>
  </sheetViews>
  <sheetFormatPr defaultRowHeight="15"/>
  <cols>
    <col min="1" max="1" width="23.85546875" bestFit="1" customWidth="1"/>
    <col min="2" max="4" width="13.42578125" bestFit="1" customWidth="1"/>
    <col min="5" max="8" width="14.28515625" bestFit="1" customWidth="1"/>
    <col min="9" max="9" width="8.28515625" customWidth="1"/>
  </cols>
  <sheetData>
    <row r="1" spans="1:9" ht="18.75">
      <c r="A1" s="59" t="s">
        <v>47</v>
      </c>
    </row>
    <row r="2" spans="1:9">
      <c r="A2" t="s">
        <v>49</v>
      </c>
      <c r="I2" s="74" t="s">
        <v>48</v>
      </c>
    </row>
    <row r="3" spans="1:9">
      <c r="A3" t="s">
        <v>50</v>
      </c>
    </row>
    <row r="5" spans="1:9">
      <c r="A5" s="60" t="s">
        <v>51</v>
      </c>
      <c r="B5" s="61" t="s">
        <v>77</v>
      </c>
      <c r="E5" s="60" t="s">
        <v>53</v>
      </c>
      <c r="F5" t="s">
        <v>78</v>
      </c>
    </row>
    <row r="6" spans="1:9">
      <c r="A6" s="60" t="s">
        <v>52</v>
      </c>
      <c r="B6" s="62">
        <v>0.46388888888888885</v>
      </c>
      <c r="E6" s="60" t="s">
        <v>54</v>
      </c>
      <c r="F6" t="s">
        <v>74</v>
      </c>
    </row>
    <row r="8" spans="1:9">
      <c r="E8" s="65" t="s">
        <v>39</v>
      </c>
      <c r="F8" s="65"/>
      <c r="G8" s="65"/>
    </row>
    <row r="9" spans="1:9">
      <c r="B9" s="66" t="s">
        <v>55</v>
      </c>
      <c r="C9" s="65"/>
      <c r="D9" s="65"/>
      <c r="E9" s="66" t="s">
        <v>56</v>
      </c>
      <c r="F9" s="65"/>
      <c r="G9" s="65"/>
      <c r="I9" s="60" t="s">
        <v>57</v>
      </c>
    </row>
    <row r="10" spans="1:9">
      <c r="A10" s="2" t="s">
        <v>58</v>
      </c>
      <c r="B10" s="67" t="s">
        <v>62</v>
      </c>
      <c r="C10" s="67" t="s">
        <v>63</v>
      </c>
      <c r="D10" s="73" t="s">
        <v>64</v>
      </c>
      <c r="E10" s="67" t="s">
        <v>65</v>
      </c>
      <c r="F10" s="67" t="s">
        <v>59</v>
      </c>
      <c r="G10" s="73" t="s">
        <v>66</v>
      </c>
      <c r="H10" s="67" t="s">
        <v>60</v>
      </c>
      <c r="I10" s="67" t="s">
        <v>61</v>
      </c>
    </row>
    <row r="11" spans="1:9">
      <c r="A11" s="68" t="s">
        <v>42</v>
      </c>
      <c r="B11" s="64">
        <v>0.8</v>
      </c>
      <c r="C11" s="64">
        <v>1</v>
      </c>
      <c r="D11" s="70">
        <v>1.2</v>
      </c>
      <c r="E11" s="7">
        <v>284789.59460046794</v>
      </c>
      <c r="F11" s="7">
        <v>442971.41278228618</v>
      </c>
      <c r="G11" s="8">
        <v>601153.2309641043</v>
      </c>
      <c r="H11" s="7">
        <v>316363.63636363635</v>
      </c>
      <c r="I11" s="63">
        <v>0.75482885801260891</v>
      </c>
    </row>
    <row r="12" spans="1:9">
      <c r="A12" s="69" t="s">
        <v>45</v>
      </c>
      <c r="B12" s="64">
        <v>0.89999999999999991</v>
      </c>
      <c r="C12" s="64">
        <v>1</v>
      </c>
      <c r="D12" s="71">
        <v>1.1000000000000001</v>
      </c>
      <c r="E12" s="7">
        <v>363880.50369137689</v>
      </c>
      <c r="F12" s="7">
        <v>442971.41278228618</v>
      </c>
      <c r="G12" s="9">
        <v>522062.32187319535</v>
      </c>
      <c r="H12" s="7">
        <v>158181.81818181847</v>
      </c>
      <c r="I12" s="63">
        <v>0.18870721450315292</v>
      </c>
    </row>
    <row r="13" spans="1:9">
      <c r="A13" s="69" t="s">
        <v>7</v>
      </c>
      <c r="B13" s="5">
        <v>0.11000000000000001</v>
      </c>
      <c r="C13" s="5">
        <v>0.1</v>
      </c>
      <c r="D13" s="72">
        <v>0.09</v>
      </c>
      <c r="E13" s="7">
        <v>405030.40910121973</v>
      </c>
      <c r="F13" s="7">
        <v>442971.41278228618</v>
      </c>
      <c r="G13" s="9">
        <v>481855.16814385308</v>
      </c>
      <c r="H13" s="7">
        <v>76824.759042633348</v>
      </c>
      <c r="I13" s="63">
        <v>4.451207001196146E-2</v>
      </c>
    </row>
    <row r="14" spans="1:9">
      <c r="A14" s="69" t="s">
        <v>2</v>
      </c>
      <c r="B14" s="64">
        <v>340000</v>
      </c>
      <c r="C14" s="64">
        <v>320000</v>
      </c>
      <c r="D14" s="71">
        <v>300000</v>
      </c>
      <c r="E14" s="7">
        <v>425729.57013616781</v>
      </c>
      <c r="F14" s="7">
        <v>442971.41278228618</v>
      </c>
      <c r="G14" s="9">
        <v>460213.25542840437</v>
      </c>
      <c r="H14" s="7">
        <v>34483.685292236565</v>
      </c>
      <c r="I14" s="63">
        <v>8.9681471116811375E-3</v>
      </c>
    </row>
    <row r="15" spans="1:9">
      <c r="A15" s="69" t="s">
        <v>4</v>
      </c>
      <c r="B15" s="64">
        <v>160000</v>
      </c>
      <c r="C15" s="64">
        <v>180000</v>
      </c>
      <c r="D15" s="71">
        <v>200000</v>
      </c>
      <c r="E15" s="7">
        <v>433036.67161333968</v>
      </c>
      <c r="F15" s="7">
        <v>442971.41278228618</v>
      </c>
      <c r="G15" s="9">
        <v>452906.15395123255</v>
      </c>
      <c r="H15" s="7">
        <v>19869.48233789287</v>
      </c>
      <c r="I15" s="63">
        <v>2.9774774627721596E-3</v>
      </c>
    </row>
    <row r="16" spans="1:9">
      <c r="A16" s="69" t="s">
        <v>3</v>
      </c>
      <c r="B16" s="64">
        <v>80000</v>
      </c>
      <c r="C16" s="64">
        <v>75000</v>
      </c>
      <c r="D16" s="71">
        <v>70000</v>
      </c>
      <c r="E16" s="7">
        <v>442516.86732774065</v>
      </c>
      <c r="F16" s="7">
        <v>442971.41278228618</v>
      </c>
      <c r="G16" s="9">
        <v>443425.95823683159</v>
      </c>
      <c r="H16" s="7">
        <v>909.09090909094084</v>
      </c>
      <c r="I16" s="63">
        <v>6.2328978234629877E-6</v>
      </c>
    </row>
    <row r="17" spans="1:9">
      <c r="A17" s="69" t="s">
        <v>5</v>
      </c>
      <c r="B17" s="5">
        <v>0.09</v>
      </c>
      <c r="C17" s="5">
        <v>0.1</v>
      </c>
      <c r="D17" s="72">
        <v>0.11000000000000001</v>
      </c>
      <c r="E17" s="7">
        <v>442971.41278228618</v>
      </c>
      <c r="F17" s="7">
        <v>442971.41278228618</v>
      </c>
      <c r="G17" s="9">
        <v>442971.41278228618</v>
      </c>
      <c r="H17" s="7">
        <v>0</v>
      </c>
      <c r="I17" s="63">
        <v>0</v>
      </c>
    </row>
    <row r="39" spans="1:1" ht="18.75">
      <c r="A39" s="59" t="s">
        <v>67</v>
      </c>
    </row>
  </sheetData>
  <sortState ref="A11:I17">
    <sortCondition descending="1" ref="H11"/>
  </sortState>
  <pageMargins left="0.7" right="0.7" top="0.75" bottom="0.75" header="0.3" footer="0.3"/>
  <pageSetup paperSize="9" fitToHeight="0" orientation="portrait" r:id="rId1"/>
  <headerFooter>
    <oddHeader>&amp;L&amp;"Arial,Bold"&amp;14This Version Not Licensed For Commercial Or Academic Use</oddHeader>
    <oddFooter>&amp;L&amp;"Arial,Bold"&amp;14SensIt Tryout Version, Only For Evaluation&amp;R&amp;"Arial,Bold"&amp;10www.DecisionToolworks.com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0"/>
  <sheetViews>
    <sheetView workbookViewId="0"/>
  </sheetViews>
  <sheetFormatPr defaultRowHeight="15"/>
  <cols>
    <col min="1" max="1" width="23.85546875" bestFit="1" customWidth="1"/>
    <col min="2" max="4" width="13.42578125" bestFit="1" customWidth="1"/>
    <col min="5" max="5" width="6.7109375" customWidth="1"/>
    <col min="6" max="6" width="7.140625" customWidth="1"/>
    <col min="7" max="7" width="7" customWidth="1"/>
    <col min="8" max="11" width="14.28515625" bestFit="1" customWidth="1"/>
    <col min="13" max="13" width="14.28515625" bestFit="1" customWidth="1"/>
    <col min="14" max="14" width="14.85546875" bestFit="1" customWidth="1"/>
    <col min="15" max="15" width="14.28515625" bestFit="1" customWidth="1"/>
    <col min="17" max="17" width="13.28515625" bestFit="1" customWidth="1"/>
    <col min="18" max="18" width="14.85546875" bestFit="1" customWidth="1"/>
    <col min="19" max="19" width="14.28515625" bestFit="1" customWidth="1"/>
    <col min="21" max="21" width="14.28515625" bestFit="1" customWidth="1"/>
    <col min="22" max="22" width="14.85546875" bestFit="1" customWidth="1"/>
    <col min="23" max="23" width="14.28515625" bestFit="1" customWidth="1"/>
    <col min="25" max="25" width="11.28515625" bestFit="1" customWidth="1"/>
    <col min="26" max="26" width="14.85546875" bestFit="1" customWidth="1"/>
    <col min="27" max="27" width="14.28515625" bestFit="1" customWidth="1"/>
    <col min="29" max="29" width="11.28515625" bestFit="1" customWidth="1"/>
    <col min="30" max="30" width="14.85546875" bestFit="1" customWidth="1"/>
    <col min="31" max="31" width="14.28515625" bestFit="1" customWidth="1"/>
    <col min="33" max="33" width="11.28515625" bestFit="1" customWidth="1"/>
    <col min="34" max="34" width="14.85546875" bestFit="1" customWidth="1"/>
    <col min="35" max="35" width="14.28515625" bestFit="1" customWidth="1"/>
    <col min="37" max="37" width="11.28515625" bestFit="1" customWidth="1"/>
    <col min="38" max="38" width="14.85546875" bestFit="1" customWidth="1"/>
    <col min="39" max="39" width="14.28515625" bestFit="1" customWidth="1"/>
  </cols>
  <sheetData>
    <row r="1" spans="1:39" ht="18.75">
      <c r="A1" s="59" t="s">
        <v>47</v>
      </c>
      <c r="M1" t="s">
        <v>2</v>
      </c>
      <c r="Q1" t="s">
        <v>3</v>
      </c>
      <c r="U1" t="s">
        <v>4</v>
      </c>
      <c r="Y1" t="s">
        <v>5</v>
      </c>
      <c r="AC1" t="s">
        <v>7</v>
      </c>
      <c r="AG1" t="s">
        <v>42</v>
      </c>
      <c r="AK1" t="s">
        <v>45</v>
      </c>
    </row>
    <row r="2" spans="1:39">
      <c r="A2" t="s">
        <v>49</v>
      </c>
      <c r="K2" s="74" t="s">
        <v>48</v>
      </c>
      <c r="M2" t="s">
        <v>72</v>
      </c>
      <c r="N2" t="s">
        <v>73</v>
      </c>
      <c r="O2" t="s">
        <v>56</v>
      </c>
      <c r="Q2" t="s">
        <v>72</v>
      </c>
      <c r="R2" t="s">
        <v>73</v>
      </c>
      <c r="S2" t="s">
        <v>56</v>
      </c>
      <c r="U2" t="s">
        <v>72</v>
      </c>
      <c r="V2" t="s">
        <v>73</v>
      </c>
      <c r="W2" t="s">
        <v>56</v>
      </c>
      <c r="Y2" t="s">
        <v>72</v>
      </c>
      <c r="Z2" t="s">
        <v>73</v>
      </c>
      <c r="AA2" t="s">
        <v>56</v>
      </c>
      <c r="AC2" t="s">
        <v>72</v>
      </c>
      <c r="AD2" t="s">
        <v>73</v>
      </c>
      <c r="AE2" t="s">
        <v>56</v>
      </c>
      <c r="AG2" t="s">
        <v>72</v>
      </c>
      <c r="AH2" t="s">
        <v>73</v>
      </c>
      <c r="AI2" t="s">
        <v>56</v>
      </c>
      <c r="AK2" t="s">
        <v>72</v>
      </c>
      <c r="AL2" t="s">
        <v>73</v>
      </c>
      <c r="AM2" t="s">
        <v>56</v>
      </c>
    </row>
    <row r="3" spans="1:39">
      <c r="A3" t="s">
        <v>50</v>
      </c>
      <c r="M3" s="7">
        <v>300000</v>
      </c>
      <c r="N3" s="63">
        <v>0.9375</v>
      </c>
      <c r="O3" s="7">
        <v>460213.25542840437</v>
      </c>
      <c r="Q3" s="7">
        <v>70000</v>
      </c>
      <c r="R3" s="63">
        <v>0.93333333333333335</v>
      </c>
      <c r="S3" s="7">
        <v>443425.95823683159</v>
      </c>
      <c r="U3" s="7">
        <v>160000</v>
      </c>
      <c r="V3" s="63">
        <v>0.88888888888888884</v>
      </c>
      <c r="W3" s="7">
        <v>433036.67161333968</v>
      </c>
      <c r="Y3" s="1">
        <v>0.09</v>
      </c>
      <c r="Z3" s="63">
        <v>0.89999999999999991</v>
      </c>
      <c r="AA3" s="7">
        <v>442971.41278228618</v>
      </c>
      <c r="AC3" s="1">
        <v>0.09</v>
      </c>
      <c r="AD3" s="63">
        <v>0.89999999999999991</v>
      </c>
      <c r="AE3" s="7">
        <v>481855.16814385308</v>
      </c>
      <c r="AG3" s="7">
        <v>0.8</v>
      </c>
      <c r="AH3" s="63">
        <v>0.8</v>
      </c>
      <c r="AI3" s="7">
        <v>284789.59460046794</v>
      </c>
      <c r="AK3" s="7">
        <v>0.89999999999999991</v>
      </c>
      <c r="AL3" s="63">
        <v>0.89999999999999991</v>
      </c>
      <c r="AM3" s="7">
        <v>363880.50369137689</v>
      </c>
    </row>
    <row r="4" spans="1:39">
      <c r="M4" s="7">
        <v>320000</v>
      </c>
      <c r="N4" s="63">
        <v>1</v>
      </c>
      <c r="O4" s="7">
        <v>442971.41278228618</v>
      </c>
      <c r="Q4" s="7">
        <v>75000</v>
      </c>
      <c r="R4" s="63">
        <v>1</v>
      </c>
      <c r="S4" s="7">
        <v>442971.41278228618</v>
      </c>
      <c r="U4" s="7">
        <v>162000</v>
      </c>
      <c r="V4" s="63">
        <v>0.9</v>
      </c>
      <c r="W4" s="7">
        <v>434030.14573023433</v>
      </c>
      <c r="Y4" s="1">
        <v>0.1</v>
      </c>
      <c r="Z4" s="63">
        <v>1</v>
      </c>
      <c r="AA4" s="7">
        <v>442971.41278228618</v>
      </c>
      <c r="AC4" s="1">
        <v>0.1</v>
      </c>
      <c r="AD4" s="63">
        <v>1</v>
      </c>
      <c r="AE4" s="7">
        <v>442971.41278228618</v>
      </c>
      <c r="AG4" s="7">
        <v>0.9</v>
      </c>
      <c r="AH4" s="63">
        <v>0.9</v>
      </c>
      <c r="AI4" s="7">
        <v>363880.503691377</v>
      </c>
      <c r="AK4" s="7">
        <v>1</v>
      </c>
      <c r="AL4" s="63">
        <v>1</v>
      </c>
      <c r="AM4" s="7">
        <v>442971.41278228618</v>
      </c>
    </row>
    <row r="5" spans="1:39">
      <c r="A5" s="60" t="s">
        <v>51</v>
      </c>
      <c r="B5" s="61" t="s">
        <v>77</v>
      </c>
      <c r="G5" s="60" t="s">
        <v>53</v>
      </c>
      <c r="H5" t="s">
        <v>78</v>
      </c>
      <c r="M5" s="7">
        <v>340000</v>
      </c>
      <c r="N5" s="63">
        <v>1.0625</v>
      </c>
      <c r="O5" s="7">
        <v>425729.57013616781</v>
      </c>
      <c r="Q5" s="7">
        <v>80000</v>
      </c>
      <c r="R5" s="63">
        <v>1.0666666666666667</v>
      </c>
      <c r="S5" s="7">
        <v>442516.86732774065</v>
      </c>
      <c r="U5" s="7">
        <v>180000</v>
      </c>
      <c r="V5" s="63">
        <v>1</v>
      </c>
      <c r="W5" s="7">
        <v>442971.41278228618</v>
      </c>
      <c r="Y5" s="1">
        <v>0.11000000000000001</v>
      </c>
      <c r="Z5" s="63">
        <v>1.1000000000000001</v>
      </c>
      <c r="AA5" s="7">
        <v>442971.41278228618</v>
      </c>
      <c r="AC5" s="1">
        <v>0.11000000000000001</v>
      </c>
      <c r="AD5" s="63">
        <v>1.1000000000000001</v>
      </c>
      <c r="AE5" s="7">
        <v>405030.40910121973</v>
      </c>
      <c r="AG5" s="7">
        <v>1</v>
      </c>
      <c r="AH5" s="63">
        <v>1</v>
      </c>
      <c r="AI5" s="7">
        <v>442971.41278228618</v>
      </c>
      <c r="AK5" s="7">
        <v>1.1000000000000001</v>
      </c>
      <c r="AL5" s="63">
        <v>1.1000000000000001</v>
      </c>
      <c r="AM5" s="7">
        <v>522062.32187319535</v>
      </c>
    </row>
    <row r="6" spans="1:39">
      <c r="A6" s="60" t="s">
        <v>52</v>
      </c>
      <c r="B6" s="62">
        <v>0.46388888888888885</v>
      </c>
      <c r="G6" s="60" t="s">
        <v>54</v>
      </c>
      <c r="H6" t="s">
        <v>74</v>
      </c>
      <c r="U6" s="7">
        <v>198000.00000000003</v>
      </c>
      <c r="V6" s="63">
        <v>1.1000000000000001</v>
      </c>
      <c r="W6" s="7">
        <v>451912.67983433791</v>
      </c>
      <c r="AG6" s="7">
        <v>1.1000000000000001</v>
      </c>
      <c r="AH6" s="63">
        <v>1.1000000000000001</v>
      </c>
      <c r="AI6" s="7">
        <v>522062.32187319512</v>
      </c>
    </row>
    <row r="7" spans="1:39">
      <c r="U7" s="7">
        <v>200000</v>
      </c>
      <c r="V7" s="63">
        <v>1.1111111111111112</v>
      </c>
      <c r="W7" s="7">
        <v>452906.15395123255</v>
      </c>
      <c r="AG7" s="7">
        <v>1.2</v>
      </c>
      <c r="AH7" s="63">
        <v>1.2</v>
      </c>
      <c r="AI7" s="7">
        <v>601153.2309641043</v>
      </c>
    </row>
    <row r="8" spans="1:39">
      <c r="H8" s="65" t="s">
        <v>39</v>
      </c>
      <c r="I8" s="65"/>
      <c r="J8" s="65"/>
    </row>
    <row r="9" spans="1:39">
      <c r="B9" s="66" t="s">
        <v>55</v>
      </c>
      <c r="C9" s="65"/>
      <c r="D9" s="65"/>
      <c r="E9" s="66" t="s">
        <v>68</v>
      </c>
      <c r="F9" s="65"/>
      <c r="G9" s="65"/>
      <c r="H9" s="66" t="s">
        <v>56</v>
      </c>
      <c r="I9" s="65"/>
      <c r="J9" s="65"/>
    </row>
    <row r="10" spans="1:39">
      <c r="A10" s="2" t="s">
        <v>58</v>
      </c>
      <c r="B10" s="67" t="s">
        <v>62</v>
      </c>
      <c r="C10" s="67" t="s">
        <v>63</v>
      </c>
      <c r="D10" s="73" t="s">
        <v>64</v>
      </c>
      <c r="E10" s="67" t="s">
        <v>69</v>
      </c>
      <c r="F10" s="67" t="s">
        <v>70</v>
      </c>
      <c r="G10" s="73" t="s">
        <v>71</v>
      </c>
      <c r="H10" s="67" t="s">
        <v>65</v>
      </c>
      <c r="I10" s="67" t="s">
        <v>59</v>
      </c>
      <c r="J10" s="73" t="s">
        <v>66</v>
      </c>
      <c r="K10" s="67" t="s">
        <v>60</v>
      </c>
    </row>
    <row r="11" spans="1:39">
      <c r="A11" s="68" t="s">
        <v>42</v>
      </c>
      <c r="B11" s="64">
        <v>0.8</v>
      </c>
      <c r="C11" s="64">
        <v>1</v>
      </c>
      <c r="D11" s="70">
        <v>1.2</v>
      </c>
      <c r="E11" s="75">
        <v>0.8</v>
      </c>
      <c r="F11" s="75">
        <v>1</v>
      </c>
      <c r="G11" s="76">
        <v>1.2</v>
      </c>
      <c r="H11" s="7">
        <v>284789.59460046794</v>
      </c>
      <c r="I11" s="7">
        <v>442971.41278228618</v>
      </c>
      <c r="J11" s="8">
        <v>601153.2309641043</v>
      </c>
      <c r="K11" s="7">
        <v>316363.63636363635</v>
      </c>
      <c r="L11" s="3"/>
    </row>
    <row r="12" spans="1:39">
      <c r="A12" s="69" t="s">
        <v>45</v>
      </c>
      <c r="B12" s="64">
        <v>0.89999999999999991</v>
      </c>
      <c r="C12" s="64">
        <v>1</v>
      </c>
      <c r="D12" s="71">
        <v>1.1000000000000001</v>
      </c>
      <c r="E12" s="75">
        <v>0.89999999999999991</v>
      </c>
      <c r="F12" s="75">
        <v>1</v>
      </c>
      <c r="G12" s="77">
        <v>1.1000000000000001</v>
      </c>
      <c r="H12" s="7">
        <v>363880.50369137689</v>
      </c>
      <c r="I12" s="7">
        <v>442971.41278228618</v>
      </c>
      <c r="J12" s="9">
        <v>522062.32187319535</v>
      </c>
      <c r="K12" s="7">
        <v>158181.81818181847</v>
      </c>
      <c r="L12" s="4"/>
    </row>
    <row r="13" spans="1:39">
      <c r="A13" s="69" t="s">
        <v>7</v>
      </c>
      <c r="B13" s="5">
        <v>0.11000000000000001</v>
      </c>
      <c r="C13" s="5">
        <v>0.1</v>
      </c>
      <c r="D13" s="72">
        <v>0.09</v>
      </c>
      <c r="E13" s="78">
        <v>1.1000000000000001</v>
      </c>
      <c r="F13" s="78">
        <v>1</v>
      </c>
      <c r="G13" s="79">
        <v>0.89999999999999991</v>
      </c>
      <c r="H13" s="7">
        <v>405030.40910121973</v>
      </c>
      <c r="I13" s="7">
        <v>442971.41278228618</v>
      </c>
      <c r="J13" s="9">
        <v>481855.16814385308</v>
      </c>
      <c r="K13" s="7">
        <v>76824.759042633348</v>
      </c>
      <c r="L13" s="5"/>
    </row>
    <row r="14" spans="1:39">
      <c r="A14" s="69" t="s">
        <v>2</v>
      </c>
      <c r="B14" s="64">
        <v>340000</v>
      </c>
      <c r="C14" s="64">
        <v>320000</v>
      </c>
      <c r="D14" s="71">
        <v>300000</v>
      </c>
      <c r="E14" s="75">
        <v>1.0625</v>
      </c>
      <c r="F14" s="75">
        <v>1</v>
      </c>
      <c r="G14" s="77">
        <v>0.9375</v>
      </c>
      <c r="H14" s="7">
        <v>425729.57013616781</v>
      </c>
      <c r="I14" s="7">
        <v>442971.41278228618</v>
      </c>
      <c r="J14" s="9">
        <v>460213.25542840437</v>
      </c>
      <c r="K14" s="7">
        <v>34483.685292236565</v>
      </c>
      <c r="L14" s="4"/>
    </row>
    <row r="15" spans="1:39">
      <c r="A15" s="69" t="s">
        <v>4</v>
      </c>
      <c r="B15" s="64">
        <v>160000</v>
      </c>
      <c r="C15" s="64">
        <v>180000</v>
      </c>
      <c r="D15" s="71">
        <v>200000</v>
      </c>
      <c r="E15" s="75">
        <v>0.88888888888888884</v>
      </c>
      <c r="F15" s="75">
        <v>1</v>
      </c>
      <c r="G15" s="77">
        <v>1.1111111111111112</v>
      </c>
      <c r="H15" s="7">
        <v>433036.67161333968</v>
      </c>
      <c r="I15" s="7">
        <v>442971.41278228618</v>
      </c>
      <c r="J15" s="9">
        <v>452906.15395123255</v>
      </c>
      <c r="K15" s="7">
        <v>19869.48233789287</v>
      </c>
      <c r="L15" s="4"/>
    </row>
    <row r="16" spans="1:39">
      <c r="A16" s="69" t="s">
        <v>3</v>
      </c>
      <c r="B16" s="64">
        <v>80000</v>
      </c>
      <c r="C16" s="64">
        <v>75000</v>
      </c>
      <c r="D16" s="71">
        <v>70000</v>
      </c>
      <c r="E16" s="75">
        <v>1.0666666666666667</v>
      </c>
      <c r="F16" s="75">
        <v>1</v>
      </c>
      <c r="G16" s="77">
        <v>0.93333333333333335</v>
      </c>
      <c r="H16" s="7">
        <v>442516.86732774065</v>
      </c>
      <c r="I16" s="7">
        <v>442971.41278228618</v>
      </c>
      <c r="J16" s="9">
        <v>443425.95823683159</v>
      </c>
      <c r="K16" s="7">
        <v>909.09090909094084</v>
      </c>
      <c r="L16" s="4"/>
    </row>
    <row r="17" spans="1:12">
      <c r="A17" s="69" t="s">
        <v>5</v>
      </c>
      <c r="B17" s="5">
        <v>0.09</v>
      </c>
      <c r="C17" s="5">
        <v>0.1</v>
      </c>
      <c r="D17" s="72">
        <v>0.11000000000000001</v>
      </c>
      <c r="E17" s="78">
        <v>0.89999999999999991</v>
      </c>
      <c r="F17" s="78">
        <v>1</v>
      </c>
      <c r="G17" s="79">
        <v>1.1000000000000001</v>
      </c>
      <c r="H17" s="7">
        <v>442971.41278228618</v>
      </c>
      <c r="I17" s="7">
        <v>442971.41278228618</v>
      </c>
      <c r="J17" s="9">
        <v>442971.41278228618</v>
      </c>
      <c r="K17" s="7">
        <v>0</v>
      </c>
      <c r="L17" s="5"/>
    </row>
    <row r="50" spans="1:1" ht="18.75">
      <c r="A50" s="59" t="s">
        <v>67</v>
      </c>
    </row>
  </sheetData>
  <sortState ref="A11:L17">
    <sortCondition descending="1" ref="K11"/>
  </sortState>
  <pageMargins left="0.7" right="0.7" top="0.75" bottom="0.75" header="0.3" footer="0.3"/>
  <pageSetup paperSize="9" fitToHeight="0" orientation="portrait" r:id="rId1"/>
  <headerFooter>
    <oddHeader>&amp;L&amp;"Arial,Bold"&amp;14This Version Not Licensed For Commercial Or Academic Use</oddHeader>
    <oddFooter>&amp;L&amp;"Arial,Bold"&amp;14SensIt Tryout Version, Only For Evaluation&amp;R&amp;"Arial,Bold"&amp;10www.DecisionToolworks.com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6" sqref="L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analiza</vt:lpstr>
      <vt:lpstr>osjetljivost</vt:lpstr>
      <vt:lpstr>SensIt Tornado 1</vt:lpstr>
      <vt:lpstr>SensIt Spider 1</vt:lpstr>
      <vt:lpstr>Sheet3</vt:lpstr>
      <vt:lpstr>'SensIt Spider 1'!Print_Area</vt:lpstr>
      <vt:lpstr>'SensIt Tornado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Duke</cp:lastModifiedBy>
  <dcterms:created xsi:type="dcterms:W3CDTF">2012-11-10T10:02:29Z</dcterms:created>
  <dcterms:modified xsi:type="dcterms:W3CDTF">2012-11-12T10:27:30Z</dcterms:modified>
</cp:coreProperties>
</file>